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smediacanadaca-my.sharepoint.com/personal/klevson_newsmediacanada_ca/Documents/!I-INDUSTRY/Snapshot/2024/"/>
    </mc:Choice>
  </mc:AlternateContent>
  <xr:revisionPtr revIDLastSave="44" documentId="8_{B6D0FABC-DD7B-4BEF-AF44-DE006924E9B8}" xr6:coauthVersionLast="47" xr6:coauthVersionMax="47" xr10:uidLastSave="{E7C29D2B-85D5-41C8-94F4-C40F7E98EEA3}"/>
  <bookViews>
    <workbookView xWindow="22932" yWindow="-108" windowWidth="23256" windowHeight="12456" tabRatio="826" activeTab="2" xr2:uid="{00000000-000D-0000-FFFF-FFFF00000000}"/>
  </bookViews>
  <sheets>
    <sheet name="Total Industry Overview" sheetId="13" r:id="rId1"/>
    <sheet name="Community Circulation Overview" sheetId="14" r:id="rId2"/>
    <sheet name="Community Ownership" sheetId="15" r:id="rId3"/>
    <sheet name="Community Publishing Info" sheetId="16" r:id="rId4"/>
    <sheet name="Community Websites" sheetId="18" r:id="rId5"/>
    <sheet name="Daily Circulation Overview" sheetId="4" r:id="rId6"/>
    <sheet name="Daily Ownership - Titles" sheetId="5" r:id="rId7"/>
    <sheet name="Publishing Info" sheetId="9" r:id="rId8"/>
    <sheet name="Count of Websites by Prov" sheetId="12" r:id="rId9"/>
  </sheets>
  <definedNames>
    <definedName name="_xlnm.Print_Area" localSheetId="5">'Daily Circulation Overview'!$A$1:$I$41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2" l="1"/>
  <c r="D7" i="12"/>
  <c r="D8" i="12"/>
  <c r="D9" i="12"/>
  <c r="D10" i="12"/>
  <c r="D11" i="12"/>
  <c r="D12" i="12"/>
  <c r="D13" i="12"/>
  <c r="D14" i="12"/>
  <c r="D5" i="12"/>
  <c r="L56" i="14" l="1"/>
  <c r="C5" i="13"/>
  <c r="E35" i="14" l="1"/>
  <c r="E23" i="14"/>
  <c r="E24" i="14"/>
  <c r="E25" i="14"/>
  <c r="E26" i="14"/>
  <c r="E27" i="14"/>
  <c r="E28" i="14"/>
  <c r="E29" i="14"/>
  <c r="E30" i="14"/>
  <c r="E31" i="14"/>
  <c r="E32" i="14"/>
  <c r="E33" i="14"/>
  <c r="E34" i="14"/>
  <c r="E22" i="14"/>
  <c r="M55" i="14" l="1"/>
  <c r="D55" i="14"/>
  <c r="E55" i="14"/>
  <c r="F55" i="14"/>
  <c r="G55" i="14"/>
  <c r="H55" i="14"/>
  <c r="I55" i="14"/>
  <c r="J55" i="14"/>
  <c r="E5" i="9"/>
  <c r="E6" i="9"/>
  <c r="B7" i="9"/>
  <c r="C7" i="9"/>
  <c r="D7" i="9"/>
  <c r="B21" i="5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C21" i="5"/>
  <c r="B28" i="15"/>
  <c r="B25" i="15"/>
  <c r="F4" i="14"/>
  <c r="E7" i="9" l="1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C6" i="13"/>
  <c r="C7" i="13"/>
  <c r="C8" i="13"/>
  <c r="C9" i="13"/>
  <c r="C10" i="13"/>
  <c r="C11" i="13"/>
  <c r="C12" i="13"/>
  <c r="C13" i="13"/>
  <c r="C14" i="13"/>
  <c r="C15" i="13"/>
  <c r="C16" i="13"/>
  <c r="C17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5" i="13"/>
  <c r="C18" i="18"/>
  <c r="B18" i="18"/>
  <c r="B24" i="16"/>
  <c r="C21" i="16" s="1"/>
  <c r="E6" i="16"/>
  <c r="E5" i="16"/>
  <c r="B15" i="16"/>
  <c r="C14" i="16" s="1"/>
  <c r="C7" i="16"/>
  <c r="D7" i="16"/>
  <c r="B7" i="16"/>
  <c r="B29" i="15"/>
  <c r="E16" i="13" l="1"/>
  <c r="E8" i="13"/>
  <c r="C20" i="16"/>
  <c r="E10" i="13"/>
  <c r="C13" i="16"/>
  <c r="E7" i="16"/>
  <c r="C23" i="16"/>
  <c r="C12" i="16"/>
  <c r="C22" i="16"/>
  <c r="E15" i="13"/>
  <c r="E7" i="13"/>
  <c r="E14" i="13"/>
  <c r="E13" i="13"/>
  <c r="D18" i="13"/>
  <c r="E17" i="13"/>
  <c r="E9" i="13"/>
  <c r="E12" i="13"/>
  <c r="E11" i="13"/>
  <c r="C18" i="13"/>
  <c r="E6" i="13"/>
  <c r="B18" i="13"/>
  <c r="E5" i="13"/>
  <c r="B30" i="15"/>
  <c r="C28" i="15" s="1"/>
  <c r="L43" i="14"/>
  <c r="L44" i="14"/>
  <c r="L45" i="14"/>
  <c r="L46" i="14"/>
  <c r="L47" i="14"/>
  <c r="L48" i="14"/>
  <c r="L49" i="14"/>
  <c r="L50" i="14"/>
  <c r="L51" i="14"/>
  <c r="L52" i="14"/>
  <c r="L53" i="14"/>
  <c r="L54" i="14"/>
  <c r="L42" i="14"/>
  <c r="D35" i="14"/>
  <c r="D36" i="14" s="1"/>
  <c r="B35" i="14"/>
  <c r="B36" i="14" s="1"/>
  <c r="C35" i="14"/>
  <c r="C36" i="14" s="1"/>
  <c r="E17" i="14"/>
  <c r="D17" i="14"/>
  <c r="C17" i="14"/>
  <c r="B17" i="14"/>
  <c r="F5" i="14"/>
  <c r="F6" i="14"/>
  <c r="F7" i="14"/>
  <c r="F8" i="14"/>
  <c r="F9" i="14"/>
  <c r="F10" i="14"/>
  <c r="F11" i="14"/>
  <c r="F12" i="14"/>
  <c r="F13" i="14"/>
  <c r="F14" i="14"/>
  <c r="F15" i="14"/>
  <c r="F16" i="14"/>
  <c r="K55" i="14"/>
  <c r="C55" i="14"/>
  <c r="B55" i="14"/>
  <c r="C29" i="15" l="1"/>
  <c r="F17" i="14"/>
  <c r="D18" i="14" s="1"/>
  <c r="E18" i="13"/>
  <c r="C19" i="13" s="1"/>
  <c r="L55" i="14"/>
  <c r="E18" i="14" l="1"/>
  <c r="D19" i="13"/>
  <c r="B24" i="9"/>
  <c r="C23" i="9" s="1"/>
  <c r="B16" i="9"/>
  <c r="C15" i="9" s="1"/>
  <c r="C22" i="9" l="1"/>
  <c r="C24" i="9" s="1"/>
  <c r="C13" i="9"/>
  <c r="C14" i="9"/>
  <c r="C16" i="9" l="1"/>
  <c r="F38" i="4"/>
  <c r="E38" i="4"/>
  <c r="D38" i="4"/>
  <c r="C38" i="4"/>
  <c r="B38" i="4"/>
  <c r="F39" i="4" l="1"/>
  <c r="G38" i="4"/>
  <c r="G39" i="4" l="1"/>
  <c r="C18" i="12" l="1"/>
  <c r="D18" i="12" s="1"/>
  <c r="B18" i="12"/>
  <c r="F18" i="4"/>
  <c r="E18" i="4"/>
  <c r="D18" i="4"/>
  <c r="C18" i="4"/>
  <c r="B18" i="4" l="1"/>
</calcChain>
</file>

<file path=xl/sharedStrings.xml><?xml version="1.0" encoding="utf-8"?>
<sst xmlns="http://schemas.openxmlformats.org/spreadsheetml/2006/main" count="306" uniqueCount="134">
  <si>
    <t>AB</t>
  </si>
  <si>
    <t>BC</t>
  </si>
  <si>
    <t>MB</t>
  </si>
  <si>
    <t>NB</t>
  </si>
  <si>
    <t>NL</t>
  </si>
  <si>
    <t>NS</t>
  </si>
  <si>
    <t>NT</t>
  </si>
  <si>
    <t>NU</t>
  </si>
  <si>
    <t>ON</t>
  </si>
  <si>
    <t>PE</t>
  </si>
  <si>
    <t>QC</t>
  </si>
  <si>
    <t>SK</t>
  </si>
  <si>
    <t>YT</t>
  </si>
  <si>
    <t>Publishing Frequency: Number of Editions Published per Week</t>
  </si>
  <si>
    <t>Total</t>
  </si>
  <si>
    <t>Total # of Titles</t>
  </si>
  <si>
    <t>Editions and Circulation Figures by Province</t>
  </si>
  <si>
    <t>Total # of Editions</t>
  </si>
  <si>
    <t>Total Paid Circulation</t>
  </si>
  <si>
    <t>Total Controlled Circulation</t>
  </si>
  <si>
    <t>Total Circ All Editions</t>
  </si>
  <si>
    <t>Average Total Circ per Edition</t>
  </si>
  <si>
    <t>Ownership: Number of Titles</t>
  </si>
  <si>
    <t>Business Model: Paid vs. Controlled Circulation</t>
  </si>
  <si>
    <t>Format: Tabloid vs. Broadsheet Editions</t>
  </si>
  <si>
    <t>Publication Language</t>
  </si>
  <si>
    <t>Owner</t>
  </si>
  <si>
    <t># Titles</t>
  </si>
  <si>
    <t>Black Press Ltd.</t>
  </si>
  <si>
    <t>Glacier Media Inc.</t>
  </si>
  <si>
    <t>Alta Newspaper Group L.P.</t>
  </si>
  <si>
    <t>FP Newspapers Inc.</t>
  </si>
  <si>
    <t>Number of Editions</t>
  </si>
  <si>
    <t>Paid Circulation</t>
  </si>
  <si>
    <t>Controlled Circulation</t>
  </si>
  <si>
    <t>Total Circulation</t>
  </si>
  <si>
    <t>Average Total Circ Per Edition</t>
  </si>
  <si>
    <t>Controlled</t>
  </si>
  <si>
    <t>Paid</t>
  </si>
  <si>
    <t>Format</t>
  </si>
  <si>
    <t>Broadsheet</t>
  </si>
  <si>
    <t>Tabloid</t>
  </si>
  <si>
    <t>English</t>
  </si>
  <si>
    <t>French</t>
  </si>
  <si>
    <t>Independent Titles</t>
  </si>
  <si>
    <t>Independent Single Titles</t>
  </si>
  <si>
    <t>Language of Publication</t>
  </si>
  <si>
    <t>% Total</t>
  </si>
  <si>
    <t># of Titles with Websites</t>
  </si>
  <si>
    <t># Titles publishing 3/week</t>
  </si>
  <si>
    <t># Titles publishing 4/week</t>
  </si>
  <si>
    <t># Titles publishing 5/week</t>
  </si>
  <si>
    <t># Titles publishing 6/week</t>
  </si>
  <si>
    <t># Titles publishing 7/week</t>
  </si>
  <si>
    <t>Provincial Total</t>
  </si>
  <si>
    <t>Daily Newspaper</t>
  </si>
  <si>
    <t>Newspaper with Smallest Total Circulation</t>
  </si>
  <si>
    <t>Newspaper with Largest Total Circulation</t>
  </si>
  <si>
    <t>Coopérative nationale de l’information indépendante (CN2i)</t>
  </si>
  <si>
    <t>Quebecor Media Inc.</t>
  </si>
  <si>
    <t>The Globe and Mail Inc.</t>
  </si>
  <si>
    <t>Daily Newspapers</t>
  </si>
  <si>
    <t>Digital</t>
  </si>
  <si>
    <t>Number of Newspapers with Websites</t>
  </si>
  <si>
    <t>La Presse inc.</t>
  </si>
  <si>
    <t>Corporate</t>
  </si>
  <si>
    <t>Province</t>
  </si>
  <si>
    <t xml:space="preserve"> Owner Type</t>
  </si>
  <si>
    <t>Titles</t>
  </si>
  <si>
    <t>% of Total</t>
  </si>
  <si>
    <t>Independent - Single or Groups*</t>
  </si>
  <si>
    <t>Circulation Figures by Province</t>
  </si>
  <si>
    <t>All Daily and Community Papers</t>
  </si>
  <si>
    <t>Province/ Territory</t>
  </si>
  <si>
    <t>Total Titles</t>
  </si>
  <si>
    <t>Total Editions</t>
  </si>
  <si>
    <t>Owner Type</t>
  </si>
  <si>
    <t>Independent Groups*</t>
  </si>
  <si>
    <t>Publishing Frequency</t>
  </si>
  <si>
    <t>Province/ 
Territory</t>
  </si>
  <si>
    <t>1 Edition per Week</t>
  </si>
  <si>
    <t>2 Editions per Week</t>
  </si>
  <si>
    <t>Other</t>
  </si>
  <si>
    <t>Once per Month</t>
  </si>
  <si>
    <t>Ownership: Editions and Circulation</t>
  </si>
  <si>
    <t>Postmedia Network Inc.</t>
  </si>
  <si>
    <t>SaltWire Network</t>
  </si>
  <si>
    <t>Icimédias inc.</t>
  </si>
  <si>
    <t>Lexis Média inc.</t>
  </si>
  <si>
    <t>Canadian Forces Morale and Welfare Services (CFMWS)</t>
  </si>
  <si>
    <t>London Publishing Corporation</t>
  </si>
  <si>
    <t>Aberdeen Publishing Limited Partnership</t>
  </si>
  <si>
    <t>La Compagnie d'édition André Paquette Inc</t>
  </si>
  <si>
    <t>Post City Magazines</t>
  </si>
  <si>
    <t>Advocate Printing &amp; Publishing</t>
  </si>
  <si>
    <t>Okanagan Valley Newspaper Group</t>
  </si>
  <si>
    <t>Epoch Times Media Inc.</t>
  </si>
  <si>
    <t>Great West Media LP</t>
  </si>
  <si>
    <t>Paid and Controlled Circulation Editions</t>
  </si>
  <si>
    <t>Circulation Model</t>
  </si>
  <si>
    <t># Editions</t>
  </si>
  <si>
    <t>Format of Publication</t>
  </si>
  <si>
    <t>Magazine</t>
  </si>
  <si>
    <t>English/French</t>
  </si>
  <si>
    <t>English/Aboriginal</t>
  </si>
  <si>
    <t>Website by Province/Territory</t>
  </si>
  <si>
    <t># Websites</t>
  </si>
  <si>
    <t>Websites as % of Total Titles</t>
  </si>
  <si>
    <t>% of Titles with Website</t>
  </si>
  <si>
    <r>
      <t xml:space="preserve">Total Circulation
</t>
    </r>
    <r>
      <rPr>
        <sz val="11"/>
        <color indexed="8"/>
        <rFont val="Arial"/>
        <family val="2"/>
      </rPr>
      <t>(all editions)</t>
    </r>
  </si>
  <si>
    <r>
      <t xml:space="preserve">Average Circulation </t>
    </r>
    <r>
      <rPr>
        <sz val="11"/>
        <color indexed="8"/>
        <rFont val="Arial"/>
        <family val="2"/>
      </rPr>
      <t>(per edition)</t>
    </r>
  </si>
  <si>
    <t>Continental Newspapers Canada Ltd.</t>
  </si>
  <si>
    <t>Torstar Corporation</t>
  </si>
  <si>
    <t>FolioJumpline Publishing Inc.</t>
  </si>
  <si>
    <t>Le Devoir Inc.</t>
  </si>
  <si>
    <t>Les Editions de l'Acadie Nouvelle (1984) Ltée</t>
  </si>
  <si>
    <t>3 Edition per Week</t>
  </si>
  <si>
    <t>4 Editions per Week</t>
  </si>
  <si>
    <t>Every 2 Weeks</t>
  </si>
  <si>
    <t>Twice per Month</t>
  </si>
  <si>
    <t>Every 2 Months</t>
  </si>
  <si>
    <t>Quarterly</t>
  </si>
  <si>
    <t xml:space="preserve"> 12,256 </t>
  </si>
  <si>
    <t>Grasslands News Group</t>
  </si>
  <si>
    <t>Independent Groups (46 groups owning 2 or more titles)*</t>
  </si>
  <si>
    <t>The Klein Group Ltd.</t>
  </si>
  <si>
    <t xml:space="preserve"> 37,428 </t>
  </si>
  <si>
    <t>*Independent groups = own 2+ titles</t>
  </si>
  <si>
    <t>Source: News Media Canada database, July 2024</t>
  </si>
  <si>
    <t>Province / Territory</t>
  </si>
  <si>
    <t xml:space="preserve"> 2,599 </t>
  </si>
  <si>
    <t xml:space="preserve"> 286,571 </t>
  </si>
  <si>
    <t>Community Newspapers</t>
  </si>
  <si>
    <t>Community Newspapers - Circulation by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</si>
</sst>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(* #,##0_);_(* \(#,##0\);_(* &quot;-&quot;_);_(@_)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8"/>
      <color indexed="1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8"/>
      <color rgb="FF2B269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A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rgb="FF99CCFF"/>
        <bgColor rgb="FF000000"/>
      </patternFill>
    </fill>
    <fill>
      <patternFill patternType="solid">
        <fgColor rgb="FF99CCFA"/>
        <bgColor indexed="64"/>
      </patternFill>
    </fill>
    <fill>
      <patternFill patternType="solid">
        <fgColor rgb="FF16A985"/>
        <bgColor indexed="0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double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theme="1"/>
      </top>
      <bottom style="medium">
        <color indexed="64"/>
      </bottom>
      <diagonal/>
    </border>
    <border>
      <left/>
      <right style="medium">
        <color indexed="64"/>
      </right>
      <top style="double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5" fillId="0" borderId="0" xfId="0" applyFont="1"/>
    <xf numFmtId="165" fontId="6" fillId="0" borderId="0" xfId="1" applyNumberFormat="1" applyFont="1"/>
    <xf numFmtId="0" fontId="6" fillId="0" borderId="0" xfId="0" applyFont="1" applyAlignment="1">
      <alignment wrapText="1"/>
    </xf>
    <xf numFmtId="0" fontId="6" fillId="0" borderId="0" xfId="0" applyFont="1"/>
    <xf numFmtId="0" fontId="8" fillId="0" borderId="3" xfId="7" applyFont="1" applyBorder="1" applyAlignment="1">
      <alignment vertical="center"/>
    </xf>
    <xf numFmtId="9" fontId="0" fillId="0" borderId="0" xfId="2" applyFont="1"/>
    <xf numFmtId="0" fontId="6" fillId="0" borderId="2" xfId="0" applyFont="1" applyBorder="1"/>
    <xf numFmtId="3" fontId="6" fillId="0" borderId="2" xfId="0" applyNumberFormat="1" applyFont="1" applyBorder="1"/>
    <xf numFmtId="0" fontId="13" fillId="4" borderId="5" xfId="0" applyFont="1" applyFill="1" applyBorder="1" applyAlignment="1">
      <alignment horizontal="left" vertical="center" wrapText="1"/>
    </xf>
    <xf numFmtId="166" fontId="1" fillId="0" borderId="0" xfId="0" applyNumberFormat="1" applyFont="1"/>
    <xf numFmtId="165" fontId="10" fillId="0" borderId="0" xfId="1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/>
    <xf numFmtId="0" fontId="1" fillId="0" borderId="0" xfId="0" applyFont="1"/>
    <xf numFmtId="0" fontId="9" fillId="0" borderId="0" xfId="4" applyFont="1"/>
    <xf numFmtId="0" fontId="11" fillId="3" borderId="8" xfId="7" applyFont="1" applyFill="1" applyBorder="1" applyAlignment="1">
      <alignment horizontal="center" vertical="center" wrapText="1"/>
    </xf>
    <xf numFmtId="0" fontId="9" fillId="0" borderId="0" xfId="4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9" fontId="1" fillId="0" borderId="0" xfId="2" applyFont="1"/>
    <xf numFmtId="164" fontId="1" fillId="0" borderId="0" xfId="2" applyNumberFormat="1" applyFont="1"/>
    <xf numFmtId="165" fontId="6" fillId="0" borderId="0" xfId="0" applyNumberFormat="1" applyFont="1"/>
    <xf numFmtId="0" fontId="6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11" fillId="2" borderId="4" xfId="8" applyFont="1" applyFill="1" applyBorder="1" applyAlignment="1">
      <alignment horizontal="center" vertical="center" wrapText="1"/>
    </xf>
    <xf numFmtId="3" fontId="11" fillId="3" borderId="6" xfId="8" applyNumberFormat="1" applyFont="1" applyFill="1" applyBorder="1" applyAlignment="1">
      <alignment horizontal="center" vertical="center" wrapText="1"/>
    </xf>
    <xf numFmtId="0" fontId="11" fillId="3" borderId="6" xfId="8" applyFont="1" applyFill="1" applyBorder="1" applyAlignment="1">
      <alignment horizontal="center" vertical="center" wrapText="1"/>
    </xf>
    <xf numFmtId="0" fontId="11" fillId="3" borderId="4" xfId="8" applyFont="1" applyFill="1" applyBorder="1" applyAlignment="1">
      <alignment horizontal="center" vertical="center" wrapText="1"/>
    </xf>
    <xf numFmtId="165" fontId="11" fillId="3" borderId="6" xfId="1" applyNumberFormat="1" applyFont="1" applyFill="1" applyBorder="1" applyAlignment="1">
      <alignment horizontal="center" vertical="center" wrapText="1"/>
    </xf>
    <xf numFmtId="0" fontId="11" fillId="3" borderId="7" xfId="8" applyFont="1" applyFill="1" applyBorder="1" applyAlignment="1">
      <alignment horizontal="center" vertical="center" wrapText="1"/>
    </xf>
    <xf numFmtId="166" fontId="6" fillId="0" borderId="0" xfId="0" applyNumberFormat="1" applyFont="1"/>
    <xf numFmtId="3" fontId="11" fillId="3" borderId="7" xfId="8" applyNumberFormat="1" applyFont="1" applyFill="1" applyBorder="1" applyAlignment="1">
      <alignment horizontal="center" vertical="center" wrapText="1"/>
    </xf>
    <xf numFmtId="0" fontId="6" fillId="0" borderId="11" xfId="0" applyFont="1" applyBorder="1"/>
    <xf numFmtId="165" fontId="6" fillId="0" borderId="12" xfId="1" applyNumberFormat="1" applyFont="1" applyFill="1" applyBorder="1"/>
    <xf numFmtId="165" fontId="15" fillId="5" borderId="1" xfId="0" applyNumberFormat="1" applyFont="1" applyFill="1" applyBorder="1"/>
    <xf numFmtId="0" fontId="8" fillId="0" borderId="11" xfId="9" applyFont="1" applyBorder="1" applyAlignment="1">
      <alignment vertical="center" wrapText="1"/>
    </xf>
    <xf numFmtId="0" fontId="6" fillId="0" borderId="12" xfId="0" applyFont="1" applyBorder="1" applyAlignment="1">
      <alignment horizontal="right"/>
    </xf>
    <xf numFmtId="165" fontId="11" fillId="3" borderId="14" xfId="1" applyNumberFormat="1" applyFont="1" applyFill="1" applyBorder="1" applyAlignment="1">
      <alignment horizontal="center" vertical="center" wrapText="1"/>
    </xf>
    <xf numFmtId="9" fontId="6" fillId="5" borderId="13" xfId="0" applyNumberFormat="1" applyFont="1" applyFill="1" applyBorder="1"/>
    <xf numFmtId="165" fontId="10" fillId="3" borderId="14" xfId="1" applyNumberFormat="1" applyFont="1" applyFill="1" applyBorder="1" applyAlignment="1">
      <alignment horizontal="center" vertical="center" wrapText="1"/>
    </xf>
    <xf numFmtId="0" fontId="11" fillId="3" borderId="16" xfId="8" applyFont="1" applyFill="1" applyBorder="1" applyAlignment="1">
      <alignment horizontal="center" vertical="center" wrapText="1"/>
    </xf>
    <xf numFmtId="0" fontId="11" fillId="3" borderId="17" xfId="8" applyFont="1" applyFill="1" applyBorder="1" applyAlignment="1">
      <alignment horizontal="center" vertical="center" wrapText="1"/>
    </xf>
    <xf numFmtId="0" fontId="11" fillId="3" borderId="18" xfId="8" applyFont="1" applyFill="1" applyBorder="1" applyAlignment="1">
      <alignment horizontal="center" vertical="center" wrapText="1"/>
    </xf>
    <xf numFmtId="0" fontId="6" fillId="0" borderId="19" xfId="0" applyFont="1" applyBorder="1"/>
    <xf numFmtId="0" fontId="11" fillId="3" borderId="16" xfId="11" applyFont="1" applyFill="1" applyBorder="1" applyAlignment="1">
      <alignment horizontal="center" vertical="center" wrapText="1"/>
    </xf>
    <xf numFmtId="0" fontId="11" fillId="3" borderId="17" xfId="11" applyFont="1" applyFill="1" applyBorder="1" applyAlignment="1">
      <alignment horizontal="center" vertical="center" wrapText="1"/>
    </xf>
    <xf numFmtId="164" fontId="11" fillId="3" borderId="18" xfId="11" applyNumberFormat="1" applyFont="1" applyFill="1" applyBorder="1" applyAlignment="1">
      <alignment horizontal="center" vertical="center" wrapText="1"/>
    </xf>
    <xf numFmtId="164" fontId="6" fillId="0" borderId="12" xfId="2" applyNumberFormat="1" applyFont="1" applyFill="1" applyBorder="1"/>
    <xf numFmtId="3" fontId="11" fillId="3" borderId="17" xfId="8" applyNumberFormat="1" applyFont="1" applyFill="1" applyBorder="1" applyAlignment="1">
      <alignment horizontal="center" vertical="center" wrapText="1"/>
    </xf>
    <xf numFmtId="3" fontId="11" fillId="3" borderId="18" xfId="8" applyNumberFormat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5" fontId="6" fillId="0" borderId="9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65" fontId="6" fillId="0" borderId="0" xfId="1" applyNumberFormat="1" applyFont="1" applyBorder="1"/>
    <xf numFmtId="165" fontId="6" fillId="0" borderId="23" xfId="0" applyNumberFormat="1" applyFont="1" applyBorder="1"/>
    <xf numFmtId="165" fontId="6" fillId="0" borderId="22" xfId="1" applyNumberFormat="1" applyFont="1" applyBorder="1" applyAlignment="1">
      <alignment horizontal="center" vertical="center" wrapText="1"/>
    </xf>
    <xf numFmtId="165" fontId="7" fillId="0" borderId="0" xfId="1" applyNumberFormat="1" applyFont="1" applyBorder="1"/>
    <xf numFmtId="165" fontId="6" fillId="0" borderId="23" xfId="1" applyNumberFormat="1" applyFont="1" applyBorder="1"/>
    <xf numFmtId="0" fontId="6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165" fontId="6" fillId="0" borderId="0" xfId="1" applyNumberFormat="1" applyFont="1" applyFill="1" applyBorder="1"/>
    <xf numFmtId="164" fontId="6" fillId="0" borderId="0" xfId="2" applyNumberFormat="1" applyFont="1" applyBorder="1" applyAlignment="1">
      <alignment horizontal="center" vertical="center"/>
    </xf>
    <xf numFmtId="164" fontId="6" fillId="0" borderId="0" xfId="2" applyNumberFormat="1" applyFont="1" applyBorder="1"/>
    <xf numFmtId="164" fontId="6" fillId="0" borderId="0" xfId="2" applyNumberFormat="1" applyFont="1" applyBorder="1" applyAlignment="1">
      <alignment horizontal="center" vertical="center" wrapText="1"/>
    </xf>
    <xf numFmtId="165" fontId="16" fillId="5" borderId="20" xfId="0" applyNumberFormat="1" applyFont="1" applyFill="1" applyBorder="1"/>
    <xf numFmtId="0" fontId="11" fillId="2" borderId="16" xfId="8" applyFont="1" applyFill="1" applyBorder="1" applyAlignment="1">
      <alignment horizontal="center" vertical="center" wrapText="1"/>
    </xf>
    <xf numFmtId="0" fontId="11" fillId="2" borderId="17" xfId="8" applyFont="1" applyFill="1" applyBorder="1" applyAlignment="1">
      <alignment horizontal="center" vertical="center" wrapText="1"/>
    </xf>
    <xf numFmtId="3" fontId="11" fillId="2" borderId="17" xfId="8" applyNumberFormat="1" applyFont="1" applyFill="1" applyBorder="1" applyAlignment="1">
      <alignment horizontal="center" vertical="center" wrapText="1"/>
    </xf>
    <xf numFmtId="0" fontId="11" fillId="2" borderId="18" xfId="8" applyFont="1" applyFill="1" applyBorder="1" applyAlignment="1">
      <alignment horizontal="center" vertical="center" wrapText="1"/>
    </xf>
    <xf numFmtId="3" fontId="6" fillId="0" borderId="12" xfId="0" applyNumberFormat="1" applyFont="1" applyBorder="1"/>
    <xf numFmtId="165" fontId="6" fillId="0" borderId="26" xfId="0" applyNumberFormat="1" applyFont="1" applyBorder="1"/>
    <xf numFmtId="9" fontId="6" fillId="0" borderId="27" xfId="0" applyNumberFormat="1" applyFont="1" applyBorder="1"/>
    <xf numFmtId="0" fontId="11" fillId="3" borderId="28" xfId="7" applyFont="1" applyFill="1" applyBorder="1" applyAlignment="1">
      <alignment horizontal="center" vertical="center" wrapText="1"/>
    </xf>
    <xf numFmtId="0" fontId="11" fillId="3" borderId="29" xfId="7" applyFont="1" applyFill="1" applyBorder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0" fontId="11" fillId="3" borderId="14" xfId="8" applyFont="1" applyFill="1" applyBorder="1" applyAlignment="1">
      <alignment horizontal="center" vertical="center" wrapText="1"/>
    </xf>
    <xf numFmtId="0" fontId="6" fillId="0" borderId="31" xfId="0" applyFont="1" applyBorder="1"/>
    <xf numFmtId="165" fontId="15" fillId="5" borderId="32" xfId="0" applyNumberFormat="1" applyFont="1" applyFill="1" applyBorder="1"/>
    <xf numFmtId="9" fontId="15" fillId="5" borderId="15" xfId="0" applyNumberFormat="1" applyFont="1" applyFill="1" applyBorder="1"/>
    <xf numFmtId="0" fontId="8" fillId="0" borderId="31" xfId="7" applyFont="1" applyBorder="1" applyAlignment="1">
      <alignment vertical="center"/>
    </xf>
    <xf numFmtId="165" fontId="6" fillId="0" borderId="33" xfId="0" applyNumberFormat="1" applyFont="1" applyBorder="1"/>
    <xf numFmtId="9" fontId="6" fillId="0" borderId="34" xfId="0" applyNumberFormat="1" applyFont="1" applyBorder="1"/>
    <xf numFmtId="0" fontId="15" fillId="5" borderId="14" xfId="0" applyFont="1" applyFill="1" applyBorder="1"/>
    <xf numFmtId="0" fontId="6" fillId="0" borderId="21" xfId="0" applyFont="1" applyBorder="1"/>
    <xf numFmtId="165" fontId="6" fillId="0" borderId="9" xfId="1" applyNumberFormat="1" applyFont="1" applyBorder="1"/>
    <xf numFmtId="165" fontId="7" fillId="0" borderId="9" xfId="1" applyNumberFormat="1" applyFont="1" applyBorder="1"/>
    <xf numFmtId="165" fontId="6" fillId="0" borderId="22" xfId="1" applyNumberFormat="1" applyFont="1" applyBorder="1"/>
    <xf numFmtId="9" fontId="6" fillId="0" borderId="0" xfId="2" applyFont="1"/>
    <xf numFmtId="0" fontId="11" fillId="3" borderId="1" xfId="8" applyFont="1" applyFill="1" applyBorder="1" applyAlignment="1">
      <alignment horizontal="center" vertical="center" wrapText="1"/>
    </xf>
    <xf numFmtId="0" fontId="11" fillId="3" borderId="13" xfId="8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164" fontId="6" fillId="0" borderId="12" xfId="0" applyNumberFormat="1" applyFont="1" applyBorder="1"/>
    <xf numFmtId="165" fontId="6" fillId="0" borderId="35" xfId="1" applyNumberFormat="1" applyFont="1" applyFill="1" applyBorder="1"/>
    <xf numFmtId="0" fontId="15" fillId="0" borderId="0" xfId="0" applyFont="1"/>
    <xf numFmtId="0" fontId="15" fillId="0" borderId="30" xfId="0" applyFont="1" applyBorder="1" applyAlignment="1">
      <alignment wrapText="1"/>
    </xf>
    <xf numFmtId="165" fontId="15" fillId="0" borderId="0" xfId="0" applyNumberFormat="1" applyFont="1"/>
    <xf numFmtId="165" fontId="15" fillId="0" borderId="23" xfId="0" applyNumberFormat="1" applyFont="1" applyBorder="1"/>
    <xf numFmtId="0" fontId="15" fillId="0" borderId="14" xfId="0" applyFont="1" applyBorder="1" applyAlignment="1">
      <alignment wrapText="1"/>
    </xf>
    <xf numFmtId="165" fontId="15" fillId="0" borderId="24" xfId="0" applyNumberFormat="1" applyFont="1" applyBorder="1"/>
    <xf numFmtId="165" fontId="15" fillId="0" borderId="25" xfId="0" applyNumberFormat="1" applyFont="1" applyBorder="1"/>
    <xf numFmtId="0" fontId="15" fillId="0" borderId="0" xfId="0" applyFont="1" applyAlignment="1">
      <alignment wrapText="1"/>
    </xf>
    <xf numFmtId="164" fontId="15" fillId="0" borderId="0" xfId="0" applyNumberFormat="1" applyFont="1"/>
    <xf numFmtId="165" fontId="15" fillId="0" borderId="0" xfId="1" applyNumberFormat="1" applyFont="1"/>
    <xf numFmtId="165" fontId="15" fillId="0" borderId="0" xfId="0" applyNumberFormat="1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right"/>
    </xf>
    <xf numFmtId="165" fontId="15" fillId="0" borderId="0" xfId="0" applyNumberFormat="1" applyFont="1" applyAlignment="1">
      <alignment horizontal="right"/>
    </xf>
    <xf numFmtId="164" fontId="6" fillId="0" borderId="0" xfId="2" applyNumberFormat="1" applyFont="1"/>
    <xf numFmtId="165" fontId="15" fillId="5" borderId="13" xfId="0" applyNumberFormat="1" applyFont="1" applyFill="1" applyBorder="1" applyAlignment="1">
      <alignment horizontal="right"/>
    </xf>
    <xf numFmtId="0" fontId="15" fillId="0" borderId="37" xfId="0" applyFont="1" applyBorder="1"/>
    <xf numFmtId="165" fontId="15" fillId="0" borderId="10" xfId="0" applyNumberFormat="1" applyFont="1" applyBorder="1"/>
    <xf numFmtId="165" fontId="14" fillId="0" borderId="10" xfId="0" applyNumberFormat="1" applyFont="1" applyBorder="1"/>
    <xf numFmtId="165" fontId="15" fillId="0" borderId="36" xfId="0" applyNumberFormat="1" applyFont="1" applyBorder="1"/>
    <xf numFmtId="3" fontId="15" fillId="5" borderId="38" xfId="0" applyNumberFormat="1" applyFont="1" applyFill="1" applyBorder="1"/>
    <xf numFmtId="164" fontId="15" fillId="5" borderId="15" xfId="0" applyNumberFormat="1" applyFont="1" applyFill="1" applyBorder="1"/>
    <xf numFmtId="3" fontId="15" fillId="5" borderId="15" xfId="0" applyNumberFormat="1" applyFont="1" applyFill="1" applyBorder="1"/>
    <xf numFmtId="0" fontId="15" fillId="5" borderId="38" xfId="0" applyFont="1" applyFill="1" applyBorder="1"/>
    <xf numFmtId="165" fontId="6" fillId="0" borderId="2" xfId="1" applyNumberFormat="1" applyFont="1" applyFill="1" applyBorder="1"/>
    <xf numFmtId="165" fontId="6" fillId="0" borderId="2" xfId="1" applyNumberFormat="1" applyFont="1" applyBorder="1" applyAlignment="1">
      <alignment horizontal="right"/>
    </xf>
    <xf numFmtId="0" fontId="11" fillId="3" borderId="19" xfId="8" applyFont="1" applyFill="1" applyBorder="1" applyAlignment="1">
      <alignment horizontal="center" vertical="center" wrapText="1"/>
    </xf>
    <xf numFmtId="0" fontId="15" fillId="5" borderId="0" xfId="0" applyFont="1" applyFill="1"/>
    <xf numFmtId="0" fontId="15" fillId="5" borderId="23" xfId="0" applyFont="1" applyFill="1" applyBorder="1"/>
    <xf numFmtId="0" fontId="6" fillId="0" borderId="2" xfId="0" applyFont="1" applyBorder="1" applyAlignment="1">
      <alignment horizontal="center"/>
    </xf>
    <xf numFmtId="165" fontId="6" fillId="0" borderId="12" xfId="1" applyNumberFormat="1" applyFont="1" applyBorder="1" applyAlignment="1">
      <alignment horizontal="right"/>
    </xf>
    <xf numFmtId="0" fontId="11" fillId="6" borderId="16" xfId="8" applyFont="1" applyFill="1" applyBorder="1" applyAlignment="1">
      <alignment horizontal="center" vertical="center" wrapText="1"/>
    </xf>
    <xf numFmtId="0" fontId="11" fillId="6" borderId="17" xfId="8" applyFont="1" applyFill="1" applyBorder="1" applyAlignment="1">
      <alignment horizontal="center" vertical="center" wrapText="1"/>
    </xf>
    <xf numFmtId="0" fontId="11" fillId="6" borderId="18" xfId="8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left" vertical="center" wrapText="1"/>
    </xf>
    <xf numFmtId="3" fontId="11" fillId="6" borderId="40" xfId="0" applyNumberFormat="1" applyFont="1" applyFill="1" applyBorder="1" applyAlignment="1">
      <alignment horizontal="right" vertical="center" wrapText="1"/>
    </xf>
    <xf numFmtId="3" fontId="11" fillId="6" borderId="41" xfId="0" applyNumberFormat="1" applyFont="1" applyFill="1" applyBorder="1" applyAlignment="1">
      <alignment horizontal="right" vertical="center" wrapText="1"/>
    </xf>
    <xf numFmtId="0" fontId="15" fillId="5" borderId="39" xfId="0" applyFont="1" applyFill="1" applyBorder="1"/>
    <xf numFmtId="0" fontId="15" fillId="5" borderId="40" xfId="0" applyFont="1" applyFill="1" applyBorder="1"/>
    <xf numFmtId="164" fontId="15" fillId="5" borderId="41" xfId="0" applyNumberFormat="1" applyFont="1" applyFill="1" applyBorder="1"/>
    <xf numFmtId="0" fontId="6" fillId="0" borderId="11" xfId="0" applyFont="1" applyBorder="1" applyAlignment="1">
      <alignment horizontal="center"/>
    </xf>
    <xf numFmtId="0" fontId="11" fillId="3" borderId="17" xfId="10" applyFont="1" applyFill="1" applyBorder="1" applyAlignment="1">
      <alignment horizontal="center" vertical="center" wrapText="1"/>
    </xf>
    <xf numFmtId="0" fontId="11" fillId="3" borderId="18" xfId="10" applyFont="1" applyFill="1" applyBorder="1" applyAlignment="1">
      <alignment horizontal="center" vertical="center" wrapText="1"/>
    </xf>
    <xf numFmtId="0" fontId="11" fillId="3" borderId="39" xfId="8" applyFont="1" applyFill="1" applyBorder="1" applyAlignment="1">
      <alignment horizontal="center" vertical="center" wrapText="1"/>
    </xf>
    <xf numFmtId="0" fontId="11" fillId="3" borderId="40" xfId="8" applyFont="1" applyFill="1" applyBorder="1" applyAlignment="1">
      <alignment horizontal="center" vertical="center" wrapText="1"/>
    </xf>
    <xf numFmtId="0" fontId="11" fillId="3" borderId="41" xfId="8" applyFont="1" applyFill="1" applyBorder="1" applyAlignment="1">
      <alignment horizontal="center" vertical="center" wrapText="1"/>
    </xf>
    <xf numFmtId="165" fontId="1" fillId="0" borderId="0" xfId="1" applyNumberFormat="1" applyFont="1"/>
    <xf numFmtId="0" fontId="1" fillId="0" borderId="0" xfId="0" applyFont="1" applyAlignment="1">
      <alignment wrapText="1"/>
    </xf>
    <xf numFmtId="0" fontId="18" fillId="0" borderId="0" xfId="3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3" applyFont="1" applyAlignment="1">
      <alignment horizontal="left" vertical="center"/>
    </xf>
  </cellXfs>
  <cellStyles count="12">
    <cellStyle name="Comma" xfId="1" builtinId="3"/>
    <cellStyle name="Normal" xfId="0" builtinId="0"/>
    <cellStyle name="Normal 2" xfId="5" xr:uid="{00000000-0005-0000-0000-000002000000}"/>
    <cellStyle name="Normal 3" xfId="3" xr:uid="{00000000-0005-0000-0000-000003000000}"/>
    <cellStyle name="Normal 4" xfId="4" xr:uid="{00000000-0005-0000-0000-000004000000}"/>
    <cellStyle name="Normal_Ownership - by province 2" xfId="7" xr:uid="{AB6D74AC-14A6-49E6-97BC-92A8E99397E6}"/>
    <cellStyle name="Normal_Sheet1" xfId="9" xr:uid="{2DCAC5B3-B9D8-4D66-9CC4-B44F64520C4A}"/>
    <cellStyle name="Normal_Sheet7" xfId="8" xr:uid="{1A15923C-3CF7-455C-8905-069B624E6794}"/>
    <cellStyle name="Normal_Sheet7 2" xfId="10" xr:uid="{10BDAA7A-A716-4F92-BE6C-FCBBEB98DCCE}"/>
    <cellStyle name="Normal_Tabloid Broadsheet 2" xfId="11" xr:uid="{26528E68-DBB5-43E4-B204-9ADCA1A0CA38}"/>
    <cellStyle name="Percent" xfId="2" builtinId="5"/>
    <cellStyle name="Percent 2" xfId="6" xr:uid="{00000000-0005-0000-0000-000006000000}"/>
  </cellStyles>
  <dxfs count="10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5" formatCode="_-* #,##0_-;\-* #,##0_-;_-* &quot;-&quot;??_-;_-@_-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5" formatCode="_-* #,##0_-;\-* #,##0_-;_-* &quot;-&quot;??_-;_-@_-"/>
      <border diagonalUp="0" diagonalDown="0" outline="0">
        <left style="medium">
          <color indexed="64"/>
        </left>
        <right/>
        <top/>
        <bottom/>
      </border>
    </dxf>
    <dxf>
      <border>
        <top style="medium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-* #,##0_-;\-* #,##0_-;_-* &quot;-&quot;??_-;_-@_-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 style="medium">
          <color indexed="64"/>
        </left>
        <right/>
        <top/>
        <bottom/>
      </border>
    </dxf>
    <dxf>
      <border>
        <top style="medium">
          <color indexed="64"/>
        </top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-* #,##0_-;\-* #,##0_-;_-* &quot;-&quot;??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16A9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25" displayName="Table25" ref="A4:G18" totalsRowCount="1" headerRowDxfId="88" dataDxfId="87" totalsRowDxfId="86" totalsRowBorderDxfId="85">
  <tableColumns count="7">
    <tableColumn id="1" xr3:uid="{00000000-0010-0000-0300-000001000000}" name="Province" totalsRowLabel="Total" dataDxfId="84" totalsRowDxfId="83"/>
    <tableColumn id="2" xr3:uid="{00000000-0010-0000-0300-000002000000}" name="Total # of Titles" totalsRowFunction="sum" dataDxfId="82" totalsRowDxfId="81" dataCellStyle="Comma"/>
    <tableColumn id="3" xr3:uid="{00000000-0010-0000-0300-000003000000}" name="Total # of Editions" totalsRowFunction="sum" dataDxfId="80" totalsRowDxfId="79" dataCellStyle="Comma"/>
    <tableColumn id="4" xr3:uid="{00000000-0010-0000-0300-000004000000}" name="Total Paid Circulation" totalsRowFunction="sum" dataDxfId="78" totalsRowDxfId="77" dataCellStyle="Comma"/>
    <tableColumn id="5" xr3:uid="{00000000-0010-0000-0300-000005000000}" name="Total Controlled Circulation" totalsRowFunction="sum" dataDxfId="76" totalsRowDxfId="75" dataCellStyle="Comma"/>
    <tableColumn id="6" xr3:uid="{00000000-0010-0000-0300-000006000000}" name="Total Circ All Editions" totalsRowFunction="sum" dataDxfId="74" totalsRowDxfId="73">
      <calculatedColumnFormula>Table25[[#This Row],[Total Paid Circulation]]+Table25[[#This Row],[Total Controlled Circulation]]</calculatedColumnFormula>
    </tableColumn>
    <tableColumn id="7" xr3:uid="{00000000-0010-0000-0300-000007000000}" name="Average Total Circ per Edition" totalsRowLabel=" 37,428 " dataDxfId="72" totalsRowDxfId="71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BAE340F-B2EB-4ED9-8AA3-967AE035AAE2}" name="Table318" displayName="Table318" ref="H4:I18" totalsRowCount="1" headerRowDxfId="70" dataDxfId="69" totalsRowDxfId="68" totalsRowBorderDxfId="67">
  <tableColumns count="2">
    <tableColumn id="2" xr3:uid="{0F7720AB-79B0-4F80-B30C-014465CA5327}" name="Newspaper with Smallest Total Circulation" totalsRowLabel=" 2,599 " dataDxfId="66" totalsRowDxfId="65"/>
    <tableColumn id="3" xr3:uid="{7974CA6C-FE88-46CE-A385-A888117FD0A0}" name="Newspaper with Largest Total Circulation" totalsRowLabel=" 286,571 " dataDxfId="64" totalsRowDxfId="63"/>
  </tableColumns>
  <tableStyleInfo name="TableStyleMedium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5A0AE0D-D024-49DF-ACFF-BA5D6BBF50DF}" name="Table120" displayName="Table120" ref="A24:G38" totalsRowCount="1" headerRowDxfId="62" dataDxfId="61" totalsRowDxfId="60">
  <tableColumns count="7">
    <tableColumn id="1" xr3:uid="{D87038D9-FDD6-4B6F-A159-B706EAE289B8}" name="Province" totalsRowLabel="Total # of Titles" dataDxfId="59" totalsRowDxfId="58"/>
    <tableColumn id="4" xr3:uid="{A6EC9495-EB9A-4092-9719-835B4FFF9FF2}" name="# Titles publishing 3/week" totalsRowFunction="sum" dataDxfId="57" totalsRowDxfId="56" dataCellStyle="Comma"/>
    <tableColumn id="5" xr3:uid="{F3AE1DB8-E98B-4FC6-84EC-5BD40AF4CC2D}" name="# Titles publishing 4/week" totalsRowFunction="sum" dataDxfId="55" totalsRowDxfId="54" dataCellStyle="Comma"/>
    <tableColumn id="6" xr3:uid="{4C29628C-ED20-4A67-9587-8ADF74E1B81E}" name="# Titles publishing 5/week" totalsRowFunction="sum" dataDxfId="53" totalsRowDxfId="52" dataCellStyle="Comma"/>
    <tableColumn id="7" xr3:uid="{A4DAE6B3-A90A-4488-B9A3-E8AF18BF768C}" name="# Titles publishing 6/week" totalsRowFunction="sum" dataDxfId="51" totalsRowDxfId="50" dataCellStyle="Comma"/>
    <tableColumn id="8" xr3:uid="{26C87A0D-9BC2-436B-A826-1B4D9126D162}" name="# Titles publishing 7/week" totalsRowFunction="sum" dataDxfId="49" totalsRowDxfId="48"/>
    <tableColumn id="14" xr3:uid="{8A3D6A51-15CE-47BB-A9D8-46C3841D0E45}" name="Provincial Total" totalsRowFunction="sum" dataDxfId="47" totalsRowDxfId="46">
      <calculatedColumnFormula>SUM(Table120[[#This Row],['# Titles publishing 3/week]:['# Titles publishing 7/week]])</calculatedColumnFormula>
    </tableColumn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8005D63-8DA8-401A-9834-3B401572236A}" name="Table7" displayName="Table7" ref="A4:C21" totalsRowCount="1" headerRowDxfId="45" dataDxfId="44" totalsRowDxfId="42" tableBorderDxfId="43">
  <tableColumns count="3">
    <tableColumn id="1" xr3:uid="{B57831A3-5378-489A-A476-C2E8C5D492A5}" name="Owner" totalsRowLabel="Total" dataDxfId="41" totalsRowDxfId="40"/>
    <tableColumn id="3" xr3:uid="{A77D03FF-D1DF-4DEF-9DF5-CE626CC32E27}" name="Daily Newspaper" totalsRowFunction="sum" dataDxfId="39" totalsRowDxfId="38"/>
    <tableColumn id="2" xr3:uid="{F078C1A4-CDEC-4F12-89B4-23FA441777C2}" name="Number of Editions" totalsRowFunction="sum" dataDxfId="37" totalsRowDxfId="36" dataCellStyle="Comma"/>
  </tableColumns>
  <tableStyleInfo name="TableStyleMedium1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4:F7" totalsRowCount="1" headerRowDxfId="35" dataDxfId="34" totalsRowDxfId="32" tableBorderDxfId="33">
  <tableColumns count="6">
    <tableColumn id="1" xr3:uid="{00000000-0010-0000-0800-000001000000}" name="Circulation Model" totalsRowLabel="Total" dataDxfId="31" totalsRowDxfId="30"/>
    <tableColumn id="2" xr3:uid="{00000000-0010-0000-0800-000002000000}" name="Number of Editions" totalsRowFunction="sum" dataDxfId="29" totalsRowDxfId="28" dataCellStyle="Comma"/>
    <tableColumn id="3" xr3:uid="{00000000-0010-0000-0800-000003000000}" name="Paid Circulation" totalsRowFunction="sum" dataDxfId="27" totalsRowDxfId="26" dataCellStyle="Comma"/>
    <tableColumn id="4" xr3:uid="{00000000-0010-0000-0800-000004000000}" name="Controlled Circulation" totalsRowFunction="sum" dataDxfId="25" totalsRowDxfId="24" dataCellStyle="Comma"/>
    <tableColumn id="5" xr3:uid="{00000000-0010-0000-0800-000005000000}" name="Total Circulation" totalsRowFunction="sum" dataDxfId="23" totalsRowDxfId="22" dataCellStyle="Comma">
      <calculatedColumnFormula>SUM(Table10[[#This Row],[Paid Circulation]:[Controlled Circulation]])</calculatedColumnFormula>
    </tableColumn>
    <tableColumn id="6" xr3:uid="{00000000-0010-0000-0800-000006000000}" name="Average Total Circ Per Edition" totalsRowLabel=" 37,428 " dataDxfId="21" totalsRowDxfId="20" dataCellStyle="Comma"/>
  </tableColumns>
  <tableStyleInfo name="TableStyleMedium1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54A4419-04B1-45C3-AC36-A4A3C679D119}" name="Table1121" displayName="Table1121" ref="A12:C16" totalsRowCount="1" headerRowDxfId="19" dataDxfId="18" totalsRowDxfId="16" tableBorderDxfId="17">
  <tableColumns count="3">
    <tableColumn id="1" xr3:uid="{DC949208-09B6-4C70-8E71-627542DB3E49}" name="Format" totalsRowLabel="Total" dataDxfId="15" totalsRowDxfId="14"/>
    <tableColumn id="2" xr3:uid="{13DE8D9A-E0EE-43B3-8D05-D0DBFB415ADE}" name="Number of Editions" totalsRowFunction="sum" dataDxfId="13" totalsRowDxfId="12"/>
    <tableColumn id="3" xr3:uid="{28B2B38C-A2E3-4611-AA7C-5D661C0423A8}" name="% Total" totalsRowFunction="sum" dataDxfId="11" totalsRowDxfId="10">
      <calculatedColumnFormula>Table1121[[#This Row],[Number of Editions]]/Table1121[[#Totals],[Number of Editions]]</calculatedColumnFormula>
    </tableColumn>
  </tableColumns>
  <tableStyleInfo name="TableStyleMedium1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376FB10-9826-4562-B130-F81A69E69E17}" name="Table1222" displayName="Table1222" ref="A21:C24" totalsRowCount="1" headerRowDxfId="9" dataDxfId="8" totalsRowDxfId="6" tableBorderDxfId="7">
  <tableColumns count="3">
    <tableColumn id="1" xr3:uid="{B78AFED8-3C98-410C-BDC6-4E20079C14D6}" name="Language of Publication" totalsRowLabel="Total" dataDxfId="5" totalsRowDxfId="4"/>
    <tableColumn id="2" xr3:uid="{EE01F352-581D-450F-A2B7-580E8B68F88C}" name="# Titles" totalsRowFunction="sum" dataDxfId="3" totalsRowDxfId="2"/>
    <tableColumn id="3" xr3:uid="{28CD99D7-19C0-44B3-96F1-DE39A191602F}" name="% Total" totalsRowFunction="sum" dataDxfId="1" totalsRowDxfId="0">
      <calculatedColumnFormula>Table1222[[#This Row],['# Titles]]/Table1222[[#Totals],['# Titles]]</calculatedColumnFormula>
    </tableColumn>
  </tableColumns>
  <tableStyleInfo name="TableStyleMedium1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4:D18" totalsRowCount="1" headerRowDxfId="100" dataDxfId="99" totalsRowDxfId="97" tableBorderDxfId="98">
  <tableColumns count="4">
    <tableColumn id="1" xr3:uid="{00000000-0010-0000-0B00-000001000000}" name="Province/ Territory" totalsRowLabel="Total" dataDxfId="96" totalsRowDxfId="95"/>
    <tableColumn id="4" xr3:uid="{00000000-0010-0000-0B00-000004000000}" name="# Titles" totalsRowFunction="sum" dataDxfId="94" totalsRowDxfId="93"/>
    <tableColumn id="2" xr3:uid="{00000000-0010-0000-0B00-000002000000}" name="# of Titles with Websites" totalsRowFunction="sum" dataDxfId="92" totalsRowDxfId="91"/>
    <tableColumn id="3" xr3:uid="{00000000-0010-0000-0B00-000003000000}" name="% of Titles with Website" totalsRowFunction="custom" dataDxfId="90" totalsRowDxfId="89">
      <calculatedColumnFormula>Table13[[#This Row],['# of Titles with Websites]]/Table13[[#This Row],['# Titles]]</calculatedColumnFormula>
      <totalsRowFormula>C18/B18</totalsRowFormula>
    </tableColumn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2DC52-4C29-4ACB-961F-D54BF0F651F3}">
  <sheetPr>
    <tabColor rgb="FFC00000"/>
  </sheetPr>
  <dimension ref="A1:E21"/>
  <sheetViews>
    <sheetView zoomScaleNormal="100" zoomScaleSheetLayoutView="100" workbookViewId="0">
      <selection sqref="A1:XFD1048576"/>
    </sheetView>
  </sheetViews>
  <sheetFormatPr defaultRowHeight="13.2" x14ac:dyDescent="0.25"/>
  <cols>
    <col min="1" max="1" width="15.33203125" customWidth="1"/>
    <col min="2" max="2" width="8.44140625" customWidth="1"/>
    <col min="3" max="3" width="17.33203125" customWidth="1"/>
    <col min="4" max="4" width="17.44140625" customWidth="1"/>
    <col min="5" max="5" width="16.88671875" bestFit="1" customWidth="1"/>
  </cols>
  <sheetData>
    <row r="1" spans="1:5" s="13" customFormat="1" ht="22.8" x14ac:dyDescent="0.25">
      <c r="A1" s="144" t="s">
        <v>72</v>
      </c>
      <c r="B1" s="144"/>
      <c r="C1" s="144"/>
      <c r="D1" s="144"/>
      <c r="E1" s="144"/>
    </row>
    <row r="2" spans="1:5" ht="22.8" x14ac:dyDescent="0.25">
      <c r="A2" s="144" t="s">
        <v>71</v>
      </c>
      <c r="B2" s="144"/>
      <c r="C2" s="144"/>
      <c r="D2" s="144"/>
      <c r="E2" s="144"/>
    </row>
    <row r="3" spans="1:5" ht="13.8" thickBot="1" x14ac:dyDescent="0.3"/>
    <row r="4" spans="1:5" s="22" customFormat="1" ht="27.6" x14ac:dyDescent="0.25">
      <c r="A4" s="127" t="s">
        <v>129</v>
      </c>
      <c r="B4" s="128" t="s">
        <v>68</v>
      </c>
      <c r="C4" s="128" t="s">
        <v>33</v>
      </c>
      <c r="D4" s="128" t="s">
        <v>34</v>
      </c>
      <c r="E4" s="129" t="s">
        <v>35</v>
      </c>
    </row>
    <row r="5" spans="1:5" ht="21" customHeight="1" x14ac:dyDescent="0.25">
      <c r="A5" s="136" t="s">
        <v>1</v>
      </c>
      <c r="B5" s="120">
        <f>'Community Circulation Overview'!B4+'Daily Circulation Overview'!B5</f>
        <v>112</v>
      </c>
      <c r="C5" s="8">
        <f>'Community Circulation Overview'!D4+'Daily Circulation Overview'!D5</f>
        <v>836893</v>
      </c>
      <c r="D5" s="8">
        <f>'Community Circulation Overview'!E4+'Daily Circulation Overview'!E5</f>
        <v>1861554</v>
      </c>
      <c r="E5" s="70">
        <f>SUM(C5:D5)</f>
        <v>2698447</v>
      </c>
    </row>
    <row r="6" spans="1:5" ht="21" customHeight="1" x14ac:dyDescent="0.25">
      <c r="A6" s="136" t="s">
        <v>0</v>
      </c>
      <c r="B6" s="120">
        <f>'Community Circulation Overview'!B5+'Daily Circulation Overview'!B6</f>
        <v>98</v>
      </c>
      <c r="C6" s="8">
        <f>'Community Circulation Overview'!D5+'Daily Circulation Overview'!D6</f>
        <v>874818</v>
      </c>
      <c r="D6" s="8">
        <f>'Community Circulation Overview'!E5+'Daily Circulation Overview'!E6</f>
        <v>910769</v>
      </c>
      <c r="E6" s="70">
        <f t="shared" ref="E6:E17" si="0">SUM(C6:D6)</f>
        <v>1785587</v>
      </c>
    </row>
    <row r="7" spans="1:5" ht="21" customHeight="1" x14ac:dyDescent="0.25">
      <c r="A7" s="136" t="s">
        <v>11</v>
      </c>
      <c r="B7" s="120">
        <f>'Community Circulation Overview'!B6+'Daily Circulation Overview'!B7</f>
        <v>59</v>
      </c>
      <c r="C7" s="8">
        <f>'Community Circulation Overview'!D6+'Daily Circulation Overview'!D7</f>
        <v>191814</v>
      </c>
      <c r="D7" s="8">
        <f>'Community Circulation Overview'!E6+'Daily Circulation Overview'!E7</f>
        <v>309195</v>
      </c>
      <c r="E7" s="70">
        <f t="shared" si="0"/>
        <v>501009</v>
      </c>
    </row>
    <row r="8" spans="1:5" ht="21" customHeight="1" x14ac:dyDescent="0.25">
      <c r="A8" s="136" t="s">
        <v>2</v>
      </c>
      <c r="B8" s="120">
        <f>'Community Circulation Overview'!B7+'Daily Circulation Overview'!B8</f>
        <v>39</v>
      </c>
      <c r="C8" s="8">
        <f>'Community Circulation Overview'!D7+'Daily Circulation Overview'!D8</f>
        <v>514391</v>
      </c>
      <c r="D8" s="8">
        <f>'Community Circulation Overview'!E7+'Daily Circulation Overview'!E8</f>
        <v>841690</v>
      </c>
      <c r="E8" s="70">
        <f t="shared" si="0"/>
        <v>1356081</v>
      </c>
    </row>
    <row r="9" spans="1:5" ht="21" customHeight="1" x14ac:dyDescent="0.25">
      <c r="A9" s="136" t="s">
        <v>8</v>
      </c>
      <c r="B9" s="120">
        <f>'Community Circulation Overview'!B8+'Daily Circulation Overview'!B9</f>
        <v>229</v>
      </c>
      <c r="C9" s="8">
        <f>'Community Circulation Overview'!D8+'Daily Circulation Overview'!D9</f>
        <v>4142319</v>
      </c>
      <c r="D9" s="8">
        <f>'Community Circulation Overview'!E8+'Daily Circulation Overview'!E9</f>
        <v>3583485</v>
      </c>
      <c r="E9" s="70">
        <f t="shared" si="0"/>
        <v>7725804</v>
      </c>
    </row>
    <row r="10" spans="1:5" ht="21" customHeight="1" x14ac:dyDescent="0.25">
      <c r="A10" s="136" t="s">
        <v>10</v>
      </c>
      <c r="B10" s="120">
        <f>'Community Circulation Overview'!B9+'Daily Circulation Overview'!B10</f>
        <v>221</v>
      </c>
      <c r="C10" s="8">
        <f>'Community Circulation Overview'!D9+'Daily Circulation Overview'!D10</f>
        <v>2831977</v>
      </c>
      <c r="D10" s="8">
        <f>'Community Circulation Overview'!E9+'Daily Circulation Overview'!E10</f>
        <v>6071533</v>
      </c>
      <c r="E10" s="70">
        <f t="shared" si="0"/>
        <v>8903510</v>
      </c>
    </row>
    <row r="11" spans="1:5" ht="21" customHeight="1" x14ac:dyDescent="0.25">
      <c r="A11" s="136" t="s">
        <v>3</v>
      </c>
      <c r="B11" s="120">
        <f>'Community Circulation Overview'!B10+'Daily Circulation Overview'!B11</f>
        <v>25</v>
      </c>
      <c r="C11" s="8">
        <f>'Community Circulation Overview'!D10+'Daily Circulation Overview'!D11</f>
        <v>356323</v>
      </c>
      <c r="D11" s="8">
        <f>'Community Circulation Overview'!E10+'Daily Circulation Overview'!E11</f>
        <v>161458</v>
      </c>
      <c r="E11" s="70">
        <f t="shared" si="0"/>
        <v>517781</v>
      </c>
    </row>
    <row r="12" spans="1:5" ht="21" customHeight="1" x14ac:dyDescent="0.25">
      <c r="A12" s="136" t="s">
        <v>4</v>
      </c>
      <c r="B12" s="120">
        <f>'Community Circulation Overview'!B11+'Daily Circulation Overview'!B12</f>
        <v>8</v>
      </c>
      <c r="C12" s="8">
        <f>'Community Circulation Overview'!D11+'Daily Circulation Overview'!D12</f>
        <v>60493</v>
      </c>
      <c r="D12" s="8">
        <f>'Community Circulation Overview'!E11+'Daily Circulation Overview'!E12</f>
        <v>115778</v>
      </c>
      <c r="E12" s="70">
        <f t="shared" si="0"/>
        <v>176271</v>
      </c>
    </row>
    <row r="13" spans="1:5" ht="21" customHeight="1" x14ac:dyDescent="0.25">
      <c r="A13" s="136" t="s">
        <v>5</v>
      </c>
      <c r="B13" s="120">
        <f>'Community Circulation Overview'!B12+'Daily Circulation Overview'!B13</f>
        <v>26</v>
      </c>
      <c r="C13" s="8">
        <f>'Community Circulation Overview'!D12+'Daily Circulation Overview'!D13</f>
        <v>399650</v>
      </c>
      <c r="D13" s="8">
        <f>'Community Circulation Overview'!E12+'Daily Circulation Overview'!E13</f>
        <v>463351</v>
      </c>
      <c r="E13" s="70">
        <f t="shared" si="0"/>
        <v>863001</v>
      </c>
    </row>
    <row r="14" spans="1:5" ht="21" customHeight="1" x14ac:dyDescent="0.25">
      <c r="A14" s="136" t="s">
        <v>9</v>
      </c>
      <c r="B14" s="120">
        <f>'Community Circulation Overview'!B13+'Daily Circulation Overview'!B14</f>
        <v>6</v>
      </c>
      <c r="C14" s="8">
        <f>'Community Circulation Overview'!D13+'Daily Circulation Overview'!D14</f>
        <v>73017</v>
      </c>
      <c r="D14" s="8">
        <f>'Community Circulation Overview'!E13+'Daily Circulation Overview'!E14</f>
        <v>7628</v>
      </c>
      <c r="E14" s="70">
        <f t="shared" si="0"/>
        <v>80645</v>
      </c>
    </row>
    <row r="15" spans="1:5" ht="21" customHeight="1" x14ac:dyDescent="0.25">
      <c r="A15" s="136" t="s">
        <v>6</v>
      </c>
      <c r="B15" s="120">
        <f>'Community Circulation Overview'!B14+'Daily Circulation Overview'!B15</f>
        <v>5</v>
      </c>
      <c r="C15" s="8">
        <f>'Community Circulation Overview'!D14+'Daily Circulation Overview'!D15</f>
        <v>5841</v>
      </c>
      <c r="D15" s="8">
        <f>'Community Circulation Overview'!E14+'Daily Circulation Overview'!E15</f>
        <v>3801</v>
      </c>
      <c r="E15" s="70">
        <f t="shared" si="0"/>
        <v>9642</v>
      </c>
    </row>
    <row r="16" spans="1:5" ht="21" customHeight="1" x14ac:dyDescent="0.25">
      <c r="A16" s="136" t="s">
        <v>7</v>
      </c>
      <c r="B16" s="120">
        <f>'Community Circulation Overview'!B15+'Daily Circulation Overview'!B16</f>
        <v>3</v>
      </c>
      <c r="C16" s="8">
        <f>'Community Circulation Overview'!D15+'Daily Circulation Overview'!D16</f>
        <v>2407</v>
      </c>
      <c r="D16" s="8">
        <f>'Community Circulation Overview'!E15+'Daily Circulation Overview'!E16</f>
        <v>7505</v>
      </c>
      <c r="E16" s="70">
        <f t="shared" si="0"/>
        <v>9912</v>
      </c>
    </row>
    <row r="17" spans="1:5" ht="21" customHeight="1" x14ac:dyDescent="0.25">
      <c r="A17" s="136" t="s">
        <v>12</v>
      </c>
      <c r="B17" s="120">
        <f>'Community Circulation Overview'!B16+'Daily Circulation Overview'!B17</f>
        <v>2</v>
      </c>
      <c r="C17" s="8">
        <f>'Community Circulation Overview'!D16+'Daily Circulation Overview'!D17</f>
        <v>3513</v>
      </c>
      <c r="D17" s="8">
        <f>'Community Circulation Overview'!E16+'Daily Circulation Overview'!E17</f>
        <v>5526</v>
      </c>
      <c r="E17" s="70">
        <f t="shared" si="0"/>
        <v>9039</v>
      </c>
    </row>
    <row r="18" spans="1:5" ht="21" customHeight="1" thickBot="1" x14ac:dyDescent="0.3">
      <c r="A18" s="130" t="s">
        <v>14</v>
      </c>
      <c r="B18" s="131">
        <f>SUM(B5:B17)</f>
        <v>833</v>
      </c>
      <c r="C18" s="131">
        <f>SUM(C5:C17)</f>
        <v>10293456</v>
      </c>
      <c r="D18" s="131">
        <f t="shared" ref="D18:E18" si="1">SUM(D5:D17)</f>
        <v>14343273</v>
      </c>
      <c r="E18" s="132">
        <f t="shared" si="1"/>
        <v>24636729</v>
      </c>
    </row>
    <row r="19" spans="1:5" x14ac:dyDescent="0.25">
      <c r="C19" s="6">
        <f>C18/$E$18</f>
        <v>0.41780936097482746</v>
      </c>
      <c r="D19" s="6">
        <f>D18/$E$18</f>
        <v>0.58219063902517254</v>
      </c>
    </row>
    <row r="20" spans="1:5" x14ac:dyDescent="0.25">
      <c r="C20" s="6"/>
    </row>
    <row r="21" spans="1:5" x14ac:dyDescent="0.25">
      <c r="A21" s="1" t="s">
        <v>128</v>
      </c>
    </row>
  </sheetData>
  <mergeCells count="2">
    <mergeCell ref="A2:E2"/>
    <mergeCell ref="A1:E1"/>
  </mergeCells>
  <printOptions horizontalCentered="1"/>
  <pageMargins left="0.25" right="0.25" top="0.75" bottom="0.3" header="0.3" footer="0.3"/>
  <pageSetup orientation="landscape" r:id="rId1"/>
  <headerFooter scaleWithDoc="0">
    <oddHeader>&amp;C&amp;"Arial,Bold"&amp;14Snapshot 2024 Canada's Newspaper Industry</oddHeader>
    <oddFooter>&amp;LNews Media Canada&amp;C&amp;P&amp;RJuly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B6DC-9E03-48CB-B869-F8C30F6B3D71}">
  <sheetPr>
    <tabColor theme="4"/>
  </sheetPr>
  <dimension ref="A1:M58"/>
  <sheetViews>
    <sheetView zoomScaleNormal="100" zoomScaleSheetLayoutView="100" workbookViewId="0">
      <pane xSplit="1" ySplit="3" topLeftCell="B19" activePane="bottomRight" state="frozen"/>
      <selection sqref="A1:XFD1048576"/>
      <selection pane="topRight" sqref="A1:XFD1048576"/>
      <selection pane="bottomLeft" sqref="A1:XFD1048576"/>
      <selection pane="bottomRight" activeCell="F24" sqref="F24"/>
    </sheetView>
  </sheetViews>
  <sheetFormatPr defaultRowHeight="13.2" x14ac:dyDescent="0.25"/>
  <cols>
    <col min="1" max="1" width="14" customWidth="1"/>
    <col min="2" max="2" width="13.88671875" customWidth="1"/>
    <col min="3" max="3" width="13.33203125" bestFit="1" customWidth="1"/>
    <col min="4" max="4" width="12" customWidth="1"/>
    <col min="5" max="5" width="11.6640625" bestFit="1" customWidth="1"/>
    <col min="6" max="6" width="12.33203125" bestFit="1" customWidth="1"/>
    <col min="7" max="7" width="11.6640625" bestFit="1" customWidth="1"/>
    <col min="8" max="8" width="7" bestFit="1" customWidth="1"/>
    <col min="9" max="9" width="8.44140625" bestFit="1" customWidth="1"/>
    <col min="10" max="10" width="10.109375" bestFit="1" customWidth="1"/>
    <col min="11" max="11" width="6.44140625" bestFit="1" customWidth="1"/>
    <col min="12" max="12" width="6.33203125" bestFit="1" customWidth="1"/>
  </cols>
  <sheetData>
    <row r="1" spans="1:7" s="13" customFormat="1" ht="22.8" x14ac:dyDescent="0.25">
      <c r="A1" s="145" t="s">
        <v>133</v>
      </c>
      <c r="B1" s="145"/>
      <c r="C1" s="145"/>
      <c r="D1" s="145"/>
      <c r="E1" s="145"/>
      <c r="F1" s="145"/>
      <c r="G1" s="145"/>
    </row>
    <row r="2" spans="1:7" ht="13.8" thickBot="1" x14ac:dyDescent="0.3"/>
    <row r="3" spans="1:7" s="22" customFormat="1" ht="41.4" x14ac:dyDescent="0.25">
      <c r="A3" s="24" t="s">
        <v>73</v>
      </c>
      <c r="B3" s="26" t="s">
        <v>74</v>
      </c>
      <c r="C3" s="26" t="s">
        <v>75</v>
      </c>
      <c r="D3" s="25" t="s">
        <v>38</v>
      </c>
      <c r="E3" s="25" t="s">
        <v>37</v>
      </c>
      <c r="F3" s="25" t="s">
        <v>109</v>
      </c>
      <c r="G3" s="31" t="s">
        <v>110</v>
      </c>
    </row>
    <row r="4" spans="1:7" ht="13.8" x14ac:dyDescent="0.25">
      <c r="A4" s="32" t="s">
        <v>1</v>
      </c>
      <c r="B4" s="121">
        <v>107</v>
      </c>
      <c r="C4" s="121">
        <v>129</v>
      </c>
      <c r="D4" s="121">
        <v>33674</v>
      </c>
      <c r="E4" s="121">
        <v>1694542</v>
      </c>
      <c r="F4" s="121">
        <f>SUM(D4:E4)</f>
        <v>1728216</v>
      </c>
      <c r="G4" s="126">
        <v>13491</v>
      </c>
    </row>
    <row r="5" spans="1:7" ht="13.8" x14ac:dyDescent="0.25">
      <c r="A5" s="32" t="s">
        <v>0</v>
      </c>
      <c r="B5" s="121">
        <v>91</v>
      </c>
      <c r="C5" s="121">
        <v>92</v>
      </c>
      <c r="D5" s="121">
        <v>51748</v>
      </c>
      <c r="E5" s="121">
        <v>532127</v>
      </c>
      <c r="F5" s="121">
        <f t="shared" ref="F5:F16" si="0">SUM(D5:E5)</f>
        <v>583875</v>
      </c>
      <c r="G5" s="126">
        <v>6346</v>
      </c>
    </row>
    <row r="6" spans="1:7" ht="13.8" x14ac:dyDescent="0.25">
      <c r="A6" s="32" t="s">
        <v>11</v>
      </c>
      <c r="B6" s="121">
        <v>56</v>
      </c>
      <c r="C6" s="121">
        <v>56</v>
      </c>
      <c r="D6" s="121">
        <v>30911</v>
      </c>
      <c r="E6" s="121">
        <v>255868</v>
      </c>
      <c r="F6" s="121">
        <f t="shared" si="0"/>
        <v>286779</v>
      </c>
      <c r="G6" s="126">
        <v>5121</v>
      </c>
    </row>
    <row r="7" spans="1:7" ht="13.8" x14ac:dyDescent="0.25">
      <c r="A7" s="32" t="s">
        <v>2</v>
      </c>
      <c r="B7" s="121">
        <v>36</v>
      </c>
      <c r="C7" s="121">
        <v>36</v>
      </c>
      <c r="D7" s="121">
        <v>25953</v>
      </c>
      <c r="E7" s="121">
        <v>374813</v>
      </c>
      <c r="F7" s="121">
        <f t="shared" si="0"/>
        <v>400766</v>
      </c>
      <c r="G7" s="126">
        <v>11132</v>
      </c>
    </row>
    <row r="8" spans="1:7" ht="13.8" x14ac:dyDescent="0.25">
      <c r="A8" s="32" t="s">
        <v>8</v>
      </c>
      <c r="B8" s="121">
        <v>198</v>
      </c>
      <c r="C8" s="121">
        <v>203</v>
      </c>
      <c r="D8" s="121">
        <v>144499</v>
      </c>
      <c r="E8" s="121">
        <v>2277854</v>
      </c>
      <c r="F8" s="121">
        <f t="shared" si="0"/>
        <v>2422353</v>
      </c>
      <c r="G8" s="126">
        <v>12013</v>
      </c>
    </row>
    <row r="9" spans="1:7" ht="13.8" x14ac:dyDescent="0.25">
      <c r="A9" s="32" t="s">
        <v>10</v>
      </c>
      <c r="B9" s="121">
        <v>210</v>
      </c>
      <c r="C9" s="121">
        <v>211</v>
      </c>
      <c r="D9" s="121">
        <v>65902</v>
      </c>
      <c r="E9" s="121">
        <v>3555246</v>
      </c>
      <c r="F9" s="121">
        <f t="shared" si="0"/>
        <v>3621148</v>
      </c>
      <c r="G9" s="126">
        <v>17162</v>
      </c>
    </row>
    <row r="10" spans="1:7" ht="13.8" x14ac:dyDescent="0.25">
      <c r="A10" s="32" t="s">
        <v>3</v>
      </c>
      <c r="B10" s="121">
        <v>21</v>
      </c>
      <c r="C10" s="121">
        <v>22</v>
      </c>
      <c r="D10" s="121">
        <v>25291</v>
      </c>
      <c r="E10" s="121">
        <v>153646</v>
      </c>
      <c r="F10" s="121">
        <f t="shared" si="0"/>
        <v>178937</v>
      </c>
      <c r="G10" s="126">
        <v>8134</v>
      </c>
    </row>
    <row r="11" spans="1:7" ht="13.8" x14ac:dyDescent="0.25">
      <c r="A11" s="32" t="s">
        <v>4</v>
      </c>
      <c r="B11" s="121">
        <v>7</v>
      </c>
      <c r="C11" s="121">
        <v>7</v>
      </c>
      <c r="D11" s="121">
        <v>2266</v>
      </c>
      <c r="E11" s="121">
        <v>65523</v>
      </c>
      <c r="F11" s="121">
        <f t="shared" si="0"/>
        <v>67789</v>
      </c>
      <c r="G11" s="126">
        <v>9684</v>
      </c>
    </row>
    <row r="12" spans="1:7" ht="13.8" x14ac:dyDescent="0.25">
      <c r="A12" s="32" t="s">
        <v>5</v>
      </c>
      <c r="B12" s="121">
        <v>24</v>
      </c>
      <c r="C12" s="121">
        <v>24</v>
      </c>
      <c r="D12" s="121">
        <v>20182</v>
      </c>
      <c r="E12" s="121">
        <v>387395</v>
      </c>
      <c r="F12" s="121">
        <f t="shared" si="0"/>
        <v>407577</v>
      </c>
      <c r="G12" s="126">
        <v>16982</v>
      </c>
    </row>
    <row r="13" spans="1:7" ht="13.8" x14ac:dyDescent="0.25">
      <c r="A13" s="32" t="s">
        <v>9</v>
      </c>
      <c r="B13" s="121">
        <v>5</v>
      </c>
      <c r="C13" s="121">
        <v>5</v>
      </c>
      <c r="D13" s="121">
        <v>7734</v>
      </c>
      <c r="E13" s="121">
        <v>6624</v>
      </c>
      <c r="F13" s="121">
        <f t="shared" si="0"/>
        <v>14358</v>
      </c>
      <c r="G13" s="126">
        <v>2872</v>
      </c>
    </row>
    <row r="14" spans="1:7" ht="13.8" x14ac:dyDescent="0.25">
      <c r="A14" s="32" t="s">
        <v>6</v>
      </c>
      <c r="B14" s="121">
        <v>5</v>
      </c>
      <c r="C14" s="121">
        <v>6</v>
      </c>
      <c r="D14" s="121">
        <v>5841</v>
      </c>
      <c r="E14" s="121">
        <v>3801</v>
      </c>
      <c r="F14" s="121">
        <f t="shared" si="0"/>
        <v>9642</v>
      </c>
      <c r="G14" s="126">
        <v>1607</v>
      </c>
    </row>
    <row r="15" spans="1:7" ht="13.8" x14ac:dyDescent="0.25">
      <c r="A15" s="32" t="s">
        <v>7</v>
      </c>
      <c r="B15" s="121">
        <v>3</v>
      </c>
      <c r="C15" s="121">
        <v>3</v>
      </c>
      <c r="D15" s="121">
        <v>2407</v>
      </c>
      <c r="E15" s="121">
        <v>7505</v>
      </c>
      <c r="F15" s="121">
        <f t="shared" si="0"/>
        <v>9912</v>
      </c>
      <c r="G15" s="126">
        <v>3304</v>
      </c>
    </row>
    <row r="16" spans="1:7" ht="13.8" x14ac:dyDescent="0.25">
      <c r="A16" s="32" t="s">
        <v>12</v>
      </c>
      <c r="B16" s="121">
        <v>2</v>
      </c>
      <c r="C16" s="121">
        <v>3</v>
      </c>
      <c r="D16" s="121">
        <v>3513</v>
      </c>
      <c r="E16" s="121">
        <v>5526</v>
      </c>
      <c r="F16" s="121">
        <f t="shared" si="0"/>
        <v>9039</v>
      </c>
      <c r="G16" s="126">
        <v>3013</v>
      </c>
    </row>
    <row r="17" spans="1:7" ht="14.4" thickBot="1" x14ac:dyDescent="0.3">
      <c r="A17" s="9" t="s">
        <v>14</v>
      </c>
      <c r="B17" s="34">
        <f t="shared" ref="B17:E17" si="1">SUM(B4:B16)</f>
        <v>765</v>
      </c>
      <c r="C17" s="34">
        <f t="shared" si="1"/>
        <v>797</v>
      </c>
      <c r="D17" s="34">
        <f t="shared" si="1"/>
        <v>419921</v>
      </c>
      <c r="E17" s="34">
        <f t="shared" si="1"/>
        <v>9320470</v>
      </c>
      <c r="F17" s="34">
        <f>SUM(F4:F16)</f>
        <v>9740391</v>
      </c>
      <c r="G17" s="111" t="s">
        <v>122</v>
      </c>
    </row>
    <row r="18" spans="1:7" x14ac:dyDescent="0.25">
      <c r="D18" s="6">
        <f>D17/F17</f>
        <v>4.3111308365341799E-2</v>
      </c>
      <c r="E18" s="6">
        <f>E17/F17</f>
        <v>0.95688869163465817</v>
      </c>
    </row>
    <row r="19" spans="1:7" ht="22.8" x14ac:dyDescent="0.25">
      <c r="A19" s="146" t="s">
        <v>76</v>
      </c>
      <c r="B19" s="146"/>
      <c r="C19" s="146"/>
      <c r="D19" s="146"/>
      <c r="E19" s="146"/>
      <c r="F19" s="10"/>
    </row>
    <row r="20" spans="1:7" ht="13.8" thickBot="1" x14ac:dyDescent="0.3"/>
    <row r="21" spans="1:7" s="4" customFormat="1" ht="27.6" x14ac:dyDescent="0.25">
      <c r="A21" s="27" t="s">
        <v>73</v>
      </c>
      <c r="B21" s="28" t="s">
        <v>44</v>
      </c>
      <c r="C21" s="26" t="s">
        <v>77</v>
      </c>
      <c r="D21" s="28" t="s">
        <v>65</v>
      </c>
      <c r="E21" s="29" t="s">
        <v>74</v>
      </c>
      <c r="F21" s="30"/>
    </row>
    <row r="22" spans="1:7" ht="13.8" x14ac:dyDescent="0.25">
      <c r="A22" s="35" t="s">
        <v>1</v>
      </c>
      <c r="B22" s="7">
        <v>20</v>
      </c>
      <c r="C22" s="7">
        <v>0</v>
      </c>
      <c r="D22" s="7">
        <v>87</v>
      </c>
      <c r="E22" s="36">
        <f>SUM(B22:D22)</f>
        <v>107</v>
      </c>
    </row>
    <row r="23" spans="1:7" ht="13.8" x14ac:dyDescent="0.25">
      <c r="A23" s="35" t="s">
        <v>0</v>
      </c>
      <c r="B23" s="7">
        <v>32</v>
      </c>
      <c r="C23" s="7">
        <v>15</v>
      </c>
      <c r="D23" s="7">
        <v>44</v>
      </c>
      <c r="E23" s="36">
        <f t="shared" ref="E23:E34" si="2">SUM(B23:D23)</f>
        <v>91</v>
      </c>
    </row>
    <row r="24" spans="1:7" ht="13.8" x14ac:dyDescent="0.25">
      <c r="A24" s="35" t="s">
        <v>11</v>
      </c>
      <c r="B24" s="7">
        <v>18</v>
      </c>
      <c r="C24" s="7">
        <v>11</v>
      </c>
      <c r="D24" s="7">
        <v>27</v>
      </c>
      <c r="E24" s="36">
        <f t="shared" si="2"/>
        <v>56</v>
      </c>
    </row>
    <row r="25" spans="1:7" ht="13.8" x14ac:dyDescent="0.25">
      <c r="A25" s="35" t="s">
        <v>2</v>
      </c>
      <c r="B25" s="7">
        <v>9</v>
      </c>
      <c r="C25" s="7">
        <v>18</v>
      </c>
      <c r="D25" s="7">
        <v>9</v>
      </c>
      <c r="E25" s="36">
        <f t="shared" si="2"/>
        <v>36</v>
      </c>
    </row>
    <row r="26" spans="1:7" ht="13.8" x14ac:dyDescent="0.25">
      <c r="A26" s="35" t="s">
        <v>8</v>
      </c>
      <c r="B26" s="7">
        <v>87</v>
      </c>
      <c r="C26" s="7">
        <v>31</v>
      </c>
      <c r="D26" s="7">
        <v>80</v>
      </c>
      <c r="E26" s="36">
        <f t="shared" si="2"/>
        <v>198</v>
      </c>
    </row>
    <row r="27" spans="1:7" ht="13.8" x14ac:dyDescent="0.25">
      <c r="A27" s="35" t="s">
        <v>10</v>
      </c>
      <c r="B27" s="7">
        <v>107</v>
      </c>
      <c r="C27" s="7">
        <v>56</v>
      </c>
      <c r="D27" s="7">
        <v>47</v>
      </c>
      <c r="E27" s="36">
        <f t="shared" si="2"/>
        <v>210</v>
      </c>
    </row>
    <row r="28" spans="1:7" ht="13.8" x14ac:dyDescent="0.25">
      <c r="A28" s="35" t="s">
        <v>3</v>
      </c>
      <c r="B28" s="7">
        <v>6</v>
      </c>
      <c r="C28" s="7">
        <v>0</v>
      </c>
      <c r="D28" s="7">
        <v>15</v>
      </c>
      <c r="E28" s="36">
        <f t="shared" si="2"/>
        <v>21</v>
      </c>
    </row>
    <row r="29" spans="1:7" ht="13.8" x14ac:dyDescent="0.25">
      <c r="A29" s="35" t="s">
        <v>4</v>
      </c>
      <c r="B29" s="7">
        <v>4</v>
      </c>
      <c r="C29" s="7">
        <v>0</v>
      </c>
      <c r="D29" s="7">
        <v>3</v>
      </c>
      <c r="E29" s="36">
        <f t="shared" si="2"/>
        <v>7</v>
      </c>
    </row>
    <row r="30" spans="1:7" ht="13.8" x14ac:dyDescent="0.25">
      <c r="A30" s="35" t="s">
        <v>5</v>
      </c>
      <c r="B30" s="7">
        <v>6</v>
      </c>
      <c r="C30" s="7">
        <v>2</v>
      </c>
      <c r="D30" s="7">
        <v>16</v>
      </c>
      <c r="E30" s="36">
        <f t="shared" si="2"/>
        <v>24</v>
      </c>
    </row>
    <row r="31" spans="1:7" ht="13.8" x14ac:dyDescent="0.25">
      <c r="A31" s="35" t="s">
        <v>9</v>
      </c>
      <c r="B31" s="7">
        <v>1</v>
      </c>
      <c r="C31" s="7">
        <v>3</v>
      </c>
      <c r="D31" s="7">
        <v>1</v>
      </c>
      <c r="E31" s="36">
        <f t="shared" si="2"/>
        <v>5</v>
      </c>
    </row>
    <row r="32" spans="1:7" ht="13.8" x14ac:dyDescent="0.25">
      <c r="A32" s="35" t="s">
        <v>6</v>
      </c>
      <c r="B32" s="7">
        <v>1</v>
      </c>
      <c r="C32" s="7">
        <v>0</v>
      </c>
      <c r="D32" s="7">
        <v>4</v>
      </c>
      <c r="E32" s="36">
        <f t="shared" si="2"/>
        <v>5</v>
      </c>
    </row>
    <row r="33" spans="1:13" ht="13.8" x14ac:dyDescent="0.25">
      <c r="A33" s="35" t="s">
        <v>7</v>
      </c>
      <c r="B33" s="7">
        <v>1</v>
      </c>
      <c r="C33" s="7">
        <v>0</v>
      </c>
      <c r="D33" s="7">
        <v>2</v>
      </c>
      <c r="E33" s="36">
        <f t="shared" si="2"/>
        <v>3</v>
      </c>
    </row>
    <row r="34" spans="1:13" ht="13.8" x14ac:dyDescent="0.25">
      <c r="A34" s="35" t="s">
        <v>12</v>
      </c>
      <c r="B34" s="7">
        <v>1</v>
      </c>
      <c r="C34" s="7">
        <v>0</v>
      </c>
      <c r="D34" s="7">
        <v>1</v>
      </c>
      <c r="E34" s="36">
        <f t="shared" si="2"/>
        <v>2</v>
      </c>
    </row>
    <row r="35" spans="1:13" s="13" customFormat="1" ht="13.8" x14ac:dyDescent="0.25">
      <c r="A35" s="122" t="s">
        <v>14</v>
      </c>
      <c r="B35" s="123">
        <f>SUM(B22:B34)</f>
        <v>293</v>
      </c>
      <c r="C35" s="123">
        <f>SUM(C22:C34)</f>
        <v>136</v>
      </c>
      <c r="D35" s="123">
        <f>SUM(D22:D34)</f>
        <v>336</v>
      </c>
      <c r="E35" s="124">
        <f>SUM(E22:E34)</f>
        <v>765</v>
      </c>
    </row>
    <row r="36" spans="1:13" s="13" customFormat="1" ht="14.4" thickBot="1" x14ac:dyDescent="0.3">
      <c r="A36" s="37"/>
      <c r="B36" s="12">
        <f>B35/$E$35</f>
        <v>0.38300653594771245</v>
      </c>
      <c r="C36" s="12">
        <f t="shared" ref="C36:D36" si="3">C35/$E$35</f>
        <v>0.17777777777777778</v>
      </c>
      <c r="D36" s="12">
        <f t="shared" si="3"/>
        <v>0.4392156862745098</v>
      </c>
      <c r="E36" s="38">
        <v>1</v>
      </c>
    </row>
    <row r="37" spans="1:13" x14ac:dyDescent="0.25">
      <c r="A37" s="11"/>
    </row>
    <row r="38" spans="1:13" ht="22.8" x14ac:dyDescent="0.4">
      <c r="A38" s="16" t="s">
        <v>132</v>
      </c>
    </row>
    <row r="39" spans="1:13" ht="22.8" x14ac:dyDescent="0.25">
      <c r="A39" s="146" t="s">
        <v>78</v>
      </c>
      <c r="B39" s="146"/>
      <c r="C39" s="146"/>
      <c r="D39" s="146"/>
      <c r="E39" s="146"/>
    </row>
    <row r="40" spans="1:13" s="11" customFormat="1" ht="13.8" thickBot="1" x14ac:dyDescent="0.3"/>
    <row r="41" spans="1:13" s="4" customFormat="1" ht="41.4" x14ac:dyDescent="0.25">
      <c r="A41" s="40" t="s">
        <v>79</v>
      </c>
      <c r="B41" s="137" t="s">
        <v>80</v>
      </c>
      <c r="C41" s="137" t="s">
        <v>81</v>
      </c>
      <c r="D41" s="137" t="s">
        <v>116</v>
      </c>
      <c r="E41" s="137" t="s">
        <v>117</v>
      </c>
      <c r="F41" s="137" t="s">
        <v>118</v>
      </c>
      <c r="G41" s="137" t="s">
        <v>119</v>
      </c>
      <c r="H41" s="137" t="s">
        <v>83</v>
      </c>
      <c r="I41" s="137" t="s">
        <v>120</v>
      </c>
      <c r="J41" s="137" t="s">
        <v>121</v>
      </c>
      <c r="K41" s="137" t="s">
        <v>82</v>
      </c>
      <c r="L41" s="137" t="s">
        <v>74</v>
      </c>
      <c r="M41" s="138" t="s">
        <v>75</v>
      </c>
    </row>
    <row r="42" spans="1:13" ht="13.8" x14ac:dyDescent="0.25">
      <c r="A42" s="35" t="s">
        <v>1</v>
      </c>
      <c r="B42" s="125">
        <v>73</v>
      </c>
      <c r="C42" s="125">
        <v>22</v>
      </c>
      <c r="D42" s="125"/>
      <c r="E42" s="125"/>
      <c r="F42" s="125">
        <v>7</v>
      </c>
      <c r="G42" s="125">
        <v>1</v>
      </c>
      <c r="H42" s="125">
        <v>3</v>
      </c>
      <c r="I42" s="125"/>
      <c r="J42" s="125"/>
      <c r="K42" s="125">
        <v>1</v>
      </c>
      <c r="L42" s="125">
        <f t="shared" ref="L42:L55" si="4">SUM(B42:K42)</f>
        <v>107</v>
      </c>
      <c r="M42" s="92">
        <v>129</v>
      </c>
    </row>
    <row r="43" spans="1:13" ht="13.8" x14ac:dyDescent="0.25">
      <c r="A43" s="35" t="s">
        <v>0</v>
      </c>
      <c r="B43" s="125">
        <v>82</v>
      </c>
      <c r="C43" s="125">
        <v>1</v>
      </c>
      <c r="D43" s="125"/>
      <c r="E43" s="125"/>
      <c r="F43" s="125">
        <v>7</v>
      </c>
      <c r="G43" s="125"/>
      <c r="H43" s="125">
        <v>1</v>
      </c>
      <c r="I43" s="125"/>
      <c r="J43" s="125"/>
      <c r="K43" s="125"/>
      <c r="L43" s="125">
        <f t="shared" si="4"/>
        <v>91</v>
      </c>
      <c r="M43" s="92">
        <v>92</v>
      </c>
    </row>
    <row r="44" spans="1:13" ht="13.8" x14ac:dyDescent="0.25">
      <c r="A44" s="35" t="s">
        <v>11</v>
      </c>
      <c r="B44" s="125">
        <v>52</v>
      </c>
      <c r="C44" s="125"/>
      <c r="D44" s="125"/>
      <c r="E44" s="125"/>
      <c r="F44" s="125"/>
      <c r="G44" s="125"/>
      <c r="H44" s="125">
        <v>3</v>
      </c>
      <c r="I44" s="125">
        <v>1</v>
      </c>
      <c r="J44" s="125"/>
      <c r="K44" s="125"/>
      <c r="L44" s="125">
        <f t="shared" si="4"/>
        <v>56</v>
      </c>
      <c r="M44" s="92">
        <v>56</v>
      </c>
    </row>
    <row r="45" spans="1:13" ht="13.8" x14ac:dyDescent="0.25">
      <c r="A45" s="35" t="s">
        <v>2</v>
      </c>
      <c r="B45" s="125">
        <v>32</v>
      </c>
      <c r="C45" s="125"/>
      <c r="D45" s="125"/>
      <c r="E45" s="125"/>
      <c r="F45" s="125">
        <v>2</v>
      </c>
      <c r="G45" s="125">
        <v>1</v>
      </c>
      <c r="H45" s="125">
        <v>1</v>
      </c>
      <c r="I45" s="125"/>
      <c r="J45" s="125"/>
      <c r="K45" s="125"/>
      <c r="L45" s="125">
        <f t="shared" si="4"/>
        <v>36</v>
      </c>
      <c r="M45" s="92">
        <v>36</v>
      </c>
    </row>
    <row r="46" spans="1:13" ht="13.8" x14ac:dyDescent="0.25">
      <c r="A46" s="35" t="s">
        <v>8</v>
      </c>
      <c r="B46" s="125">
        <v>145</v>
      </c>
      <c r="C46" s="125">
        <v>1</v>
      </c>
      <c r="D46" s="125">
        <v>2</v>
      </c>
      <c r="E46" s="125"/>
      <c r="F46" s="125">
        <v>10</v>
      </c>
      <c r="G46" s="125">
        <v>3</v>
      </c>
      <c r="H46" s="125">
        <v>35</v>
      </c>
      <c r="I46" s="125"/>
      <c r="J46" s="125">
        <v>1</v>
      </c>
      <c r="K46" s="125">
        <v>1</v>
      </c>
      <c r="L46" s="125">
        <f t="shared" si="4"/>
        <v>198</v>
      </c>
      <c r="M46" s="92">
        <v>203</v>
      </c>
    </row>
    <row r="47" spans="1:13" ht="13.8" x14ac:dyDescent="0.25">
      <c r="A47" s="35" t="s">
        <v>10</v>
      </c>
      <c r="B47" s="125">
        <v>114</v>
      </c>
      <c r="C47" s="125">
        <v>1</v>
      </c>
      <c r="D47" s="125"/>
      <c r="E47" s="125"/>
      <c r="F47" s="125">
        <v>12</v>
      </c>
      <c r="G47" s="125">
        <v>5</v>
      </c>
      <c r="H47" s="125">
        <v>42</v>
      </c>
      <c r="I47" s="125">
        <v>10</v>
      </c>
      <c r="J47" s="125"/>
      <c r="K47" s="125">
        <v>26</v>
      </c>
      <c r="L47" s="125">
        <f t="shared" si="4"/>
        <v>210</v>
      </c>
      <c r="M47" s="92">
        <v>211</v>
      </c>
    </row>
    <row r="48" spans="1:13" ht="13.8" x14ac:dyDescent="0.25">
      <c r="A48" s="35" t="s">
        <v>3</v>
      </c>
      <c r="B48" s="125">
        <v>17</v>
      </c>
      <c r="C48" s="125">
        <v>1</v>
      </c>
      <c r="D48" s="125"/>
      <c r="E48" s="125"/>
      <c r="F48" s="125"/>
      <c r="G48" s="125"/>
      <c r="H48" s="125">
        <v>2</v>
      </c>
      <c r="I48" s="125">
        <v>1</v>
      </c>
      <c r="J48" s="125"/>
      <c r="K48" s="125"/>
      <c r="L48" s="125">
        <f t="shared" si="4"/>
        <v>21</v>
      </c>
      <c r="M48" s="92">
        <v>22</v>
      </c>
    </row>
    <row r="49" spans="1:13" ht="13.8" x14ac:dyDescent="0.25">
      <c r="A49" s="35" t="s">
        <v>4</v>
      </c>
      <c r="B49" s="125">
        <v>5</v>
      </c>
      <c r="C49" s="125"/>
      <c r="D49" s="125"/>
      <c r="E49" s="125"/>
      <c r="F49" s="125"/>
      <c r="G49" s="125">
        <v>1</v>
      </c>
      <c r="H49" s="125">
        <v>1</v>
      </c>
      <c r="I49" s="125"/>
      <c r="J49" s="125"/>
      <c r="K49" s="125"/>
      <c r="L49" s="125">
        <f t="shared" si="4"/>
        <v>7</v>
      </c>
      <c r="M49" s="92">
        <v>7</v>
      </c>
    </row>
    <row r="50" spans="1:13" ht="13.8" x14ac:dyDescent="0.25">
      <c r="A50" s="35" t="s">
        <v>5</v>
      </c>
      <c r="B50" s="125">
        <v>21</v>
      </c>
      <c r="C50" s="125"/>
      <c r="D50" s="125"/>
      <c r="E50" s="125"/>
      <c r="F50" s="125"/>
      <c r="G50" s="125">
        <v>1</v>
      </c>
      <c r="H50" s="125">
        <v>2</v>
      </c>
      <c r="I50" s="125"/>
      <c r="J50" s="125"/>
      <c r="K50" s="125"/>
      <c r="L50" s="125">
        <f t="shared" si="4"/>
        <v>24</v>
      </c>
      <c r="M50" s="92">
        <v>24</v>
      </c>
    </row>
    <row r="51" spans="1:13" ht="13.8" x14ac:dyDescent="0.25">
      <c r="A51" s="35" t="s">
        <v>9</v>
      </c>
      <c r="B51" s="125">
        <v>4</v>
      </c>
      <c r="C51" s="125"/>
      <c r="D51" s="125"/>
      <c r="E51" s="125"/>
      <c r="F51" s="125"/>
      <c r="G51" s="125"/>
      <c r="H51" s="125"/>
      <c r="I51" s="125"/>
      <c r="J51" s="125"/>
      <c r="K51" s="125">
        <v>1</v>
      </c>
      <c r="L51" s="125">
        <f t="shared" si="4"/>
        <v>5</v>
      </c>
      <c r="M51" s="92">
        <v>5</v>
      </c>
    </row>
    <row r="52" spans="1:13" ht="13.8" x14ac:dyDescent="0.25">
      <c r="A52" s="35" t="s">
        <v>6</v>
      </c>
      <c r="B52" s="125">
        <v>4</v>
      </c>
      <c r="C52" s="125">
        <v>1</v>
      </c>
      <c r="D52" s="125"/>
      <c r="E52" s="125"/>
      <c r="F52" s="125"/>
      <c r="G52" s="125"/>
      <c r="H52" s="125"/>
      <c r="I52" s="125"/>
      <c r="J52" s="125"/>
      <c r="K52" s="125"/>
      <c r="L52" s="125">
        <f t="shared" si="4"/>
        <v>5</v>
      </c>
      <c r="M52" s="92">
        <v>6</v>
      </c>
    </row>
    <row r="53" spans="1:13" ht="13.8" x14ac:dyDescent="0.25">
      <c r="A53" s="35" t="s">
        <v>7</v>
      </c>
      <c r="B53" s="125">
        <v>3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>
        <f t="shared" si="4"/>
        <v>3</v>
      </c>
      <c r="M53" s="92">
        <v>3</v>
      </c>
    </row>
    <row r="54" spans="1:13" ht="13.8" x14ac:dyDescent="0.25">
      <c r="A54" s="35" t="s">
        <v>12</v>
      </c>
      <c r="B54" s="125"/>
      <c r="C54" s="125">
        <v>1</v>
      </c>
      <c r="D54" s="125"/>
      <c r="E54" s="125"/>
      <c r="F54" s="125">
        <v>1</v>
      </c>
      <c r="G54" s="125"/>
      <c r="H54" s="125"/>
      <c r="I54" s="125"/>
      <c r="J54" s="125"/>
      <c r="K54" s="125"/>
      <c r="L54" s="125">
        <f t="shared" si="4"/>
        <v>2</v>
      </c>
      <c r="M54" s="92">
        <v>3</v>
      </c>
    </row>
    <row r="55" spans="1:13" ht="14.4" thickBot="1" x14ac:dyDescent="0.3">
      <c r="A55" s="139" t="s">
        <v>74</v>
      </c>
      <c r="B55" s="140">
        <f>SUM(B42:B54)</f>
        <v>552</v>
      </c>
      <c r="C55" s="140">
        <f>SUM(C42:C54)</f>
        <v>28</v>
      </c>
      <c r="D55" s="140">
        <f t="shared" ref="D55:J55" si="5">SUM(D42:D54)</f>
        <v>2</v>
      </c>
      <c r="E55" s="140">
        <f t="shared" si="5"/>
        <v>0</v>
      </c>
      <c r="F55" s="140">
        <f t="shared" si="5"/>
        <v>39</v>
      </c>
      <c r="G55" s="140">
        <f t="shared" si="5"/>
        <v>12</v>
      </c>
      <c r="H55" s="140">
        <f t="shared" si="5"/>
        <v>90</v>
      </c>
      <c r="I55" s="140">
        <f t="shared" si="5"/>
        <v>12</v>
      </c>
      <c r="J55" s="140">
        <f t="shared" si="5"/>
        <v>1</v>
      </c>
      <c r="K55" s="140">
        <f>SUM(K42:K54)</f>
        <v>29</v>
      </c>
      <c r="L55" s="140">
        <f t="shared" si="4"/>
        <v>765</v>
      </c>
      <c r="M55" s="141">
        <f>SUM(M42:M54)</f>
        <v>797</v>
      </c>
    </row>
    <row r="56" spans="1:13" ht="14.4" thickBot="1" x14ac:dyDescent="0.3">
      <c r="A56" s="39" t="s">
        <v>75</v>
      </c>
      <c r="B56" s="90">
        <v>552</v>
      </c>
      <c r="C56" s="90">
        <v>56</v>
      </c>
      <c r="D56" s="90">
        <v>6</v>
      </c>
      <c r="E56" s="90">
        <v>0</v>
      </c>
      <c r="F56" s="90">
        <v>39</v>
      </c>
      <c r="G56" s="90">
        <v>12</v>
      </c>
      <c r="H56" s="90">
        <v>90</v>
      </c>
      <c r="I56" s="90">
        <v>12</v>
      </c>
      <c r="J56" s="90">
        <v>1</v>
      </c>
      <c r="K56" s="90">
        <v>29</v>
      </c>
      <c r="L56" s="91">
        <f>SUM(B56:K56)</f>
        <v>797</v>
      </c>
      <c r="M56" s="93"/>
    </row>
    <row r="58" spans="1:13" x14ac:dyDescent="0.25">
      <c r="A58" s="1" t="s">
        <v>128</v>
      </c>
    </row>
  </sheetData>
  <mergeCells count="3">
    <mergeCell ref="A1:G1"/>
    <mergeCell ref="A19:E19"/>
    <mergeCell ref="A39:E39"/>
  </mergeCells>
  <phoneticPr fontId="17" type="noConversion"/>
  <printOptions horizontalCentered="1"/>
  <pageMargins left="0.25" right="0.25" top="0.75" bottom="0.5" header="0.3" footer="0.23"/>
  <pageSetup orientation="landscape" r:id="rId1"/>
  <headerFooter scaleWithDoc="0">
    <oddHeader>&amp;C&amp;"Arial,Bold"&amp;14Snapshot 2024 Canada's Newspaper Industry</oddHeader>
    <oddFooter>&amp;LNews Media Canada&amp;C&amp;P&amp;RJuly 2024</oddFooter>
  </headerFooter>
  <ignoredErrors>
    <ignoredError sqref="F4:F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1F07-8E30-4D8D-8A41-F51ED63B6A04}">
  <dimension ref="A1:C33"/>
  <sheetViews>
    <sheetView tabSelected="1" zoomScaleNormal="100" zoomScaleSheetLayoutView="100" workbookViewId="0">
      <pane xSplit="1" ySplit="4" topLeftCell="B16" activePane="bottomRight" state="frozen"/>
      <selection sqref="A1:XFD1048576"/>
      <selection pane="topRight" sqref="A1:XFD1048576"/>
      <selection pane="bottomLeft" sqref="A1:XFD1048576"/>
      <selection pane="bottomRight" activeCell="D16" sqref="D16"/>
    </sheetView>
  </sheetViews>
  <sheetFormatPr defaultRowHeight="13.2" x14ac:dyDescent="0.25"/>
  <cols>
    <col min="1" max="1" width="60.109375" bestFit="1" customWidth="1"/>
    <col min="3" max="3" width="12.109375" customWidth="1"/>
  </cols>
  <sheetData>
    <row r="1" spans="1:3" s="13" customFormat="1" ht="22.8" x14ac:dyDescent="0.4">
      <c r="A1" s="16" t="s">
        <v>132</v>
      </c>
    </row>
    <row r="2" spans="1:3" ht="22.8" x14ac:dyDescent="0.4">
      <c r="A2" s="14" t="s">
        <v>84</v>
      </c>
      <c r="B2" s="10"/>
      <c r="C2" s="10"/>
    </row>
    <row r="3" spans="1:3" ht="13.8" thickBot="1" x14ac:dyDescent="0.3"/>
    <row r="4" spans="1:3" ht="27.6" x14ac:dyDescent="0.25">
      <c r="A4" s="40" t="s">
        <v>26</v>
      </c>
      <c r="B4" s="42" t="s">
        <v>100</v>
      </c>
    </row>
    <row r="5" spans="1:3" ht="13.8" x14ac:dyDescent="0.25">
      <c r="A5" s="32" t="s">
        <v>91</v>
      </c>
      <c r="B5" s="33">
        <v>4</v>
      </c>
    </row>
    <row r="6" spans="1:3" ht="13.8" x14ac:dyDescent="0.25">
      <c r="A6" s="32" t="s">
        <v>94</v>
      </c>
      <c r="B6" s="33">
        <v>1</v>
      </c>
    </row>
    <row r="7" spans="1:3" ht="13.8" x14ac:dyDescent="0.25">
      <c r="A7" s="32" t="s">
        <v>30</v>
      </c>
      <c r="B7" s="33">
        <v>13</v>
      </c>
    </row>
    <row r="8" spans="1:3" ht="13.8" x14ac:dyDescent="0.25">
      <c r="A8" s="32" t="s">
        <v>28</v>
      </c>
      <c r="B8" s="33">
        <v>88</v>
      </c>
    </row>
    <row r="9" spans="1:3" ht="13.8" x14ac:dyDescent="0.25">
      <c r="A9" s="32" t="s">
        <v>89</v>
      </c>
      <c r="B9" s="33">
        <v>15</v>
      </c>
    </row>
    <row r="10" spans="1:3" ht="13.8" x14ac:dyDescent="0.25">
      <c r="A10" s="32" t="s">
        <v>96</v>
      </c>
      <c r="B10" s="33">
        <v>2</v>
      </c>
    </row>
    <row r="11" spans="1:3" ht="13.8" x14ac:dyDescent="0.25">
      <c r="A11" s="32" t="s">
        <v>31</v>
      </c>
      <c r="B11" s="33">
        <v>4</v>
      </c>
    </row>
    <row r="12" spans="1:3" ht="13.8" x14ac:dyDescent="0.25">
      <c r="A12" s="32" t="s">
        <v>29</v>
      </c>
      <c r="B12" s="33">
        <v>25</v>
      </c>
    </row>
    <row r="13" spans="1:3" ht="13.8" x14ac:dyDescent="0.25">
      <c r="A13" s="32" t="s">
        <v>123</v>
      </c>
      <c r="B13" s="33">
        <v>6</v>
      </c>
    </row>
    <row r="14" spans="1:3" ht="13.8" x14ac:dyDescent="0.25">
      <c r="A14" s="32" t="s">
        <v>97</v>
      </c>
      <c r="B14" s="33">
        <v>9</v>
      </c>
    </row>
    <row r="15" spans="1:3" ht="13.8" x14ac:dyDescent="0.25">
      <c r="A15" s="32" t="s">
        <v>87</v>
      </c>
      <c r="B15" s="33">
        <v>22</v>
      </c>
    </row>
    <row r="16" spans="1:3" ht="13.8" x14ac:dyDescent="0.25">
      <c r="A16" s="32" t="s">
        <v>92</v>
      </c>
      <c r="B16" s="33">
        <v>6</v>
      </c>
    </row>
    <row r="17" spans="1:3" ht="13.8" x14ac:dyDescent="0.25">
      <c r="A17" s="32" t="s">
        <v>88</v>
      </c>
      <c r="B17" s="33">
        <v>17</v>
      </c>
    </row>
    <row r="18" spans="1:3" ht="13.8" x14ac:dyDescent="0.25">
      <c r="A18" s="32" t="s">
        <v>90</v>
      </c>
      <c r="B18" s="33">
        <v>27</v>
      </c>
    </row>
    <row r="19" spans="1:3" ht="13.8" x14ac:dyDescent="0.25">
      <c r="A19" s="32" t="s">
        <v>95</v>
      </c>
      <c r="B19" s="33">
        <v>3</v>
      </c>
    </row>
    <row r="20" spans="1:3" ht="13.8" x14ac:dyDescent="0.25">
      <c r="A20" s="32" t="s">
        <v>93</v>
      </c>
      <c r="B20" s="33">
        <v>8</v>
      </c>
    </row>
    <row r="21" spans="1:3" ht="13.8" x14ac:dyDescent="0.25">
      <c r="A21" s="32" t="s">
        <v>85</v>
      </c>
      <c r="B21" s="33">
        <v>69</v>
      </c>
    </row>
    <row r="22" spans="1:3" ht="13.8" x14ac:dyDescent="0.25">
      <c r="A22" s="32" t="s">
        <v>86</v>
      </c>
      <c r="B22" s="33">
        <v>17</v>
      </c>
    </row>
    <row r="23" spans="1:3" ht="13.8" x14ac:dyDescent="0.25">
      <c r="A23" s="32" t="s">
        <v>124</v>
      </c>
      <c r="B23" s="33">
        <v>136</v>
      </c>
    </row>
    <row r="24" spans="1:3" ht="14.4" thickBot="1" x14ac:dyDescent="0.3">
      <c r="A24" s="78" t="s">
        <v>45</v>
      </c>
      <c r="B24" s="95">
        <v>293</v>
      </c>
    </row>
    <row r="25" spans="1:3" ht="16.8" thickTop="1" thickBot="1" x14ac:dyDescent="0.35">
      <c r="A25" s="77" t="s">
        <v>14</v>
      </c>
      <c r="B25" s="65">
        <f>SUM(B5:B24)</f>
        <v>765</v>
      </c>
    </row>
    <row r="26" spans="1:3" ht="13.8" thickBot="1" x14ac:dyDescent="0.3"/>
    <row r="27" spans="1:3" ht="14.4" thickBot="1" x14ac:dyDescent="0.3">
      <c r="A27" s="15" t="s">
        <v>67</v>
      </c>
      <c r="B27" s="73" t="s">
        <v>68</v>
      </c>
      <c r="C27" s="74" t="s">
        <v>69</v>
      </c>
    </row>
    <row r="28" spans="1:3" ht="13.8" x14ac:dyDescent="0.25">
      <c r="A28" s="5" t="s">
        <v>65</v>
      </c>
      <c r="B28" s="71">
        <f>SUM(B5:B22)</f>
        <v>336</v>
      </c>
      <c r="C28" s="72">
        <f>B28/B30</f>
        <v>0.4392156862745098</v>
      </c>
    </row>
    <row r="29" spans="1:3" ht="14.4" thickBot="1" x14ac:dyDescent="0.3">
      <c r="A29" s="81" t="s">
        <v>70</v>
      </c>
      <c r="B29" s="82">
        <f>SUM(B23:B24)</f>
        <v>429</v>
      </c>
      <c r="C29" s="83">
        <f>B29/B30</f>
        <v>0.5607843137254902</v>
      </c>
    </row>
    <row r="30" spans="1:3" ht="15" thickTop="1" thickBot="1" x14ac:dyDescent="0.3">
      <c r="A30" s="77" t="s">
        <v>14</v>
      </c>
      <c r="B30" s="79">
        <f>SUM(B28:B29)</f>
        <v>765</v>
      </c>
      <c r="C30" s="80">
        <v>1</v>
      </c>
    </row>
    <row r="32" spans="1:3" x14ac:dyDescent="0.25">
      <c r="A32" s="1" t="s">
        <v>128</v>
      </c>
    </row>
    <row r="33" spans="1:1" x14ac:dyDescent="0.25">
      <c r="A33" s="1" t="s">
        <v>127</v>
      </c>
    </row>
  </sheetData>
  <printOptions horizontalCentered="1"/>
  <pageMargins left="0.25" right="0.25" top="0.75" bottom="0.3" header="0.3" footer="0.3"/>
  <pageSetup orientation="landscape" r:id="rId1"/>
  <headerFooter scaleWithDoc="0">
    <oddHeader>&amp;C&amp;"Arial,Bold"&amp;14Snapshot 2024 Canada's Newspaper Industry</oddHeader>
    <oddFooter>&amp;LNews Media Canada&amp;C&amp;P&amp;RJuly 2024</oddFooter>
  </headerFooter>
  <ignoredErrors>
    <ignoredError sqref="B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0B54-FF77-47F4-83AB-2C867CF1BF25}">
  <dimension ref="A1:F26"/>
  <sheetViews>
    <sheetView zoomScaleNormal="100" zoomScaleSheetLayoutView="100" workbookViewId="0">
      <selection sqref="A1:XFD1048576"/>
    </sheetView>
  </sheetViews>
  <sheetFormatPr defaultRowHeight="13.2" x14ac:dyDescent="0.25"/>
  <cols>
    <col min="1" max="1" width="26.33203125" customWidth="1"/>
    <col min="2" max="3" width="9.6640625" customWidth="1"/>
    <col min="4" max="4" width="11.44140625" bestFit="1" customWidth="1"/>
    <col min="5" max="5" width="14.109375" customWidth="1"/>
    <col min="6" max="6" width="15.5546875" customWidth="1"/>
  </cols>
  <sheetData>
    <row r="1" spans="1:6" s="13" customFormat="1" ht="22.8" x14ac:dyDescent="0.4">
      <c r="A1" s="16" t="s">
        <v>132</v>
      </c>
    </row>
    <row r="2" spans="1:6" ht="22.8" x14ac:dyDescent="0.4">
      <c r="A2" s="16" t="s">
        <v>98</v>
      </c>
      <c r="B2" s="17"/>
      <c r="C2" s="17"/>
      <c r="D2" s="17"/>
      <c r="E2" s="17"/>
      <c r="F2" s="18"/>
    </row>
    <row r="3" spans="1:6" ht="13.8" thickBot="1" x14ac:dyDescent="0.3"/>
    <row r="4" spans="1:6" ht="41.4" x14ac:dyDescent="0.25">
      <c r="A4" s="66" t="s">
        <v>99</v>
      </c>
      <c r="B4" s="67" t="s">
        <v>100</v>
      </c>
      <c r="C4" s="67" t="s">
        <v>38</v>
      </c>
      <c r="D4" s="68" t="s">
        <v>37</v>
      </c>
      <c r="E4" s="68" t="s">
        <v>35</v>
      </c>
      <c r="F4" s="69" t="s">
        <v>36</v>
      </c>
    </row>
    <row r="5" spans="1:6" ht="13.8" x14ac:dyDescent="0.25">
      <c r="A5" s="32" t="s">
        <v>37</v>
      </c>
      <c r="B5" s="7">
        <v>569</v>
      </c>
      <c r="C5" s="8">
        <v>64182</v>
      </c>
      <c r="D5" s="8">
        <v>9305460</v>
      </c>
      <c r="E5" s="8">
        <f>SUM(C5:D5)</f>
        <v>9369642</v>
      </c>
      <c r="F5" s="70">
        <v>16467</v>
      </c>
    </row>
    <row r="6" spans="1:6" ht="13.8" x14ac:dyDescent="0.25">
      <c r="A6" s="32" t="s">
        <v>38</v>
      </c>
      <c r="B6" s="7">
        <v>228</v>
      </c>
      <c r="C6" s="8">
        <v>355739</v>
      </c>
      <c r="D6" s="8">
        <v>15010</v>
      </c>
      <c r="E6" s="8">
        <f>SUM(C6:D6)</f>
        <v>370749</v>
      </c>
      <c r="F6" s="70">
        <v>1626</v>
      </c>
    </row>
    <row r="7" spans="1:6" ht="14.4" thickBot="1" x14ac:dyDescent="0.3">
      <c r="A7" s="84" t="s">
        <v>14</v>
      </c>
      <c r="B7" s="116">
        <f>SUM(B5:B6)</f>
        <v>797</v>
      </c>
      <c r="C7" s="116">
        <f t="shared" ref="C7:E7" si="0">SUM(C5:C6)</f>
        <v>419921</v>
      </c>
      <c r="D7" s="116">
        <f t="shared" si="0"/>
        <v>9320470</v>
      </c>
      <c r="E7" s="116">
        <f t="shared" si="0"/>
        <v>9740391</v>
      </c>
      <c r="F7" s="118">
        <v>12221</v>
      </c>
    </row>
    <row r="9" spans="1:6" ht="22.8" x14ac:dyDescent="0.4">
      <c r="A9" s="14" t="s">
        <v>101</v>
      </c>
      <c r="B9" s="10"/>
      <c r="C9" s="19"/>
    </row>
    <row r="10" spans="1:6" ht="13.8" thickBot="1" x14ac:dyDescent="0.3"/>
    <row r="11" spans="1:6" s="4" customFormat="1" ht="27.6" x14ac:dyDescent="0.25">
      <c r="A11" s="44" t="s">
        <v>39</v>
      </c>
      <c r="B11" s="45" t="s">
        <v>100</v>
      </c>
      <c r="C11" s="46" t="s">
        <v>47</v>
      </c>
    </row>
    <row r="12" spans="1:6" ht="13.8" x14ac:dyDescent="0.25">
      <c r="A12" s="32" t="s">
        <v>40</v>
      </c>
      <c r="B12" s="7">
        <v>102</v>
      </c>
      <c r="C12" s="47">
        <f>B12/$B$15</f>
        <v>0.12797992471769135</v>
      </c>
    </row>
    <row r="13" spans="1:6" ht="13.8" x14ac:dyDescent="0.25">
      <c r="A13" s="32" t="s">
        <v>102</v>
      </c>
      <c r="B13" s="7">
        <v>33</v>
      </c>
      <c r="C13" s="47">
        <f t="shared" ref="C13:C14" si="1">B13/$B$15</f>
        <v>4.1405269761606023E-2</v>
      </c>
    </row>
    <row r="14" spans="1:6" ht="13.8" x14ac:dyDescent="0.25">
      <c r="A14" s="32" t="s">
        <v>41</v>
      </c>
      <c r="B14" s="7">
        <v>662</v>
      </c>
      <c r="C14" s="47">
        <f t="shared" si="1"/>
        <v>0.83061480552070266</v>
      </c>
    </row>
    <row r="15" spans="1:6" ht="14.4" thickBot="1" x14ac:dyDescent="0.3">
      <c r="A15" s="84" t="s">
        <v>14</v>
      </c>
      <c r="B15" s="116">
        <f>SUM(B12:B14)</f>
        <v>797</v>
      </c>
      <c r="C15" s="117">
        <v>1</v>
      </c>
    </row>
    <row r="17" spans="1:3" ht="22.8" x14ac:dyDescent="0.4">
      <c r="A17" s="14" t="s">
        <v>25</v>
      </c>
      <c r="B17" s="13"/>
      <c r="C17" s="20"/>
    </row>
    <row r="18" spans="1:3" ht="13.8" thickBot="1" x14ac:dyDescent="0.3"/>
    <row r="19" spans="1:3" s="4" customFormat="1" ht="27.6" x14ac:dyDescent="0.25">
      <c r="A19" s="44" t="s">
        <v>25</v>
      </c>
      <c r="B19" s="45" t="s">
        <v>74</v>
      </c>
      <c r="C19" s="46" t="s">
        <v>47</v>
      </c>
    </row>
    <row r="20" spans="1:3" ht="13.8" x14ac:dyDescent="0.25">
      <c r="A20" s="32" t="s">
        <v>42</v>
      </c>
      <c r="B20" s="7">
        <v>540</v>
      </c>
      <c r="C20" s="47">
        <f>B20/$B$24</f>
        <v>0.70588235294117652</v>
      </c>
    </row>
    <row r="21" spans="1:3" ht="13.8" x14ac:dyDescent="0.25">
      <c r="A21" s="32" t="s">
        <v>43</v>
      </c>
      <c r="B21" s="7">
        <v>202</v>
      </c>
      <c r="C21" s="47">
        <f t="shared" ref="C21:C23" si="2">B21/$B$24</f>
        <v>0.26405228758169935</v>
      </c>
    </row>
    <row r="22" spans="1:3" ht="13.8" x14ac:dyDescent="0.25">
      <c r="A22" s="32" t="s">
        <v>103</v>
      </c>
      <c r="B22" s="7">
        <v>19</v>
      </c>
      <c r="C22" s="47">
        <f t="shared" si="2"/>
        <v>2.4836601307189541E-2</v>
      </c>
    </row>
    <row r="23" spans="1:3" ht="13.8" x14ac:dyDescent="0.25">
      <c r="A23" s="32" t="s">
        <v>104</v>
      </c>
      <c r="B23" s="7">
        <v>4</v>
      </c>
      <c r="C23" s="47">
        <f t="shared" si="2"/>
        <v>5.2287581699346402E-3</v>
      </c>
    </row>
    <row r="24" spans="1:3" ht="14.4" thickBot="1" x14ac:dyDescent="0.3">
      <c r="A24" s="84" t="s">
        <v>14</v>
      </c>
      <c r="B24" s="119">
        <f>SUM(B20:B23)</f>
        <v>765</v>
      </c>
      <c r="C24" s="117">
        <v>0.99999999999999989</v>
      </c>
    </row>
    <row r="26" spans="1:3" x14ac:dyDescent="0.25">
      <c r="A26" s="1" t="s">
        <v>128</v>
      </c>
    </row>
  </sheetData>
  <printOptions horizontalCentered="1"/>
  <pageMargins left="0.25" right="0.25" top="0.75" bottom="0.3" header="0.3" footer="0.3"/>
  <pageSetup orientation="landscape" r:id="rId1"/>
  <headerFooter scaleWithDoc="0">
    <oddHeader>&amp;C&amp;"Arial,Bold"&amp;14Snapshot 2024 Canada's Newspaper Industry</oddHeader>
    <oddFooter>&amp;LNews Media Canada&amp;C&amp;P&amp;RJuly 2024</oddFooter>
  </headerFooter>
  <ignoredErrors>
    <ignoredError sqref="E5:E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C7B4-D24F-4B28-A792-7A17CA5860A1}">
  <dimension ref="A1:D20"/>
  <sheetViews>
    <sheetView zoomScaleNormal="100" zoomScaleSheetLayoutView="130" workbookViewId="0">
      <selection sqref="A1:XFD1048576"/>
    </sheetView>
  </sheetViews>
  <sheetFormatPr defaultRowHeight="13.2" x14ac:dyDescent="0.25"/>
  <cols>
    <col min="1" max="1" width="12.5546875" customWidth="1"/>
    <col min="2" max="2" width="13.33203125" customWidth="1"/>
    <col min="3" max="3" width="11.88671875" customWidth="1"/>
    <col min="4" max="4" width="16.77734375" customWidth="1"/>
  </cols>
  <sheetData>
    <row r="1" spans="1:4" s="13" customFormat="1" ht="22.8" x14ac:dyDescent="0.4">
      <c r="A1" s="16" t="s">
        <v>132</v>
      </c>
    </row>
    <row r="2" spans="1:4" ht="22.8" x14ac:dyDescent="0.4">
      <c r="A2" s="14" t="s">
        <v>105</v>
      </c>
      <c r="B2" s="13"/>
      <c r="C2" s="13"/>
      <c r="D2" s="20"/>
    </row>
    <row r="3" spans="1:4" ht="13.8" thickBot="1" x14ac:dyDescent="0.3"/>
    <row r="4" spans="1:4" ht="27.6" x14ac:dyDescent="0.25">
      <c r="A4" s="40" t="s">
        <v>73</v>
      </c>
      <c r="B4" s="41" t="s">
        <v>74</v>
      </c>
      <c r="C4" s="48" t="s">
        <v>106</v>
      </c>
      <c r="D4" s="49" t="s">
        <v>107</v>
      </c>
    </row>
    <row r="5" spans="1:4" ht="13.8" x14ac:dyDescent="0.25">
      <c r="A5" s="32" t="s">
        <v>1</v>
      </c>
      <c r="B5" s="7">
        <v>107</v>
      </c>
      <c r="C5" s="7">
        <v>107</v>
      </c>
      <c r="D5" s="94">
        <v>1</v>
      </c>
    </row>
    <row r="6" spans="1:4" ht="13.8" x14ac:dyDescent="0.25">
      <c r="A6" s="32" t="s">
        <v>0</v>
      </c>
      <c r="B6" s="7">
        <v>91</v>
      </c>
      <c r="C6" s="7">
        <v>88</v>
      </c>
      <c r="D6" s="94">
        <v>0.96666666666666667</v>
      </c>
    </row>
    <row r="7" spans="1:4" ht="13.8" x14ac:dyDescent="0.25">
      <c r="A7" s="32" t="s">
        <v>11</v>
      </c>
      <c r="B7" s="7">
        <v>56</v>
      </c>
      <c r="C7" s="7">
        <v>46</v>
      </c>
      <c r="D7" s="94">
        <v>0.8214285714285714</v>
      </c>
    </row>
    <row r="8" spans="1:4" ht="13.8" x14ac:dyDescent="0.25">
      <c r="A8" s="32" t="s">
        <v>2</v>
      </c>
      <c r="B8" s="7">
        <v>36</v>
      </c>
      <c r="C8" s="7">
        <v>34</v>
      </c>
      <c r="D8" s="94">
        <v>0.94594594594594594</v>
      </c>
    </row>
    <row r="9" spans="1:4" ht="13.8" x14ac:dyDescent="0.25">
      <c r="A9" s="32" t="s">
        <v>8</v>
      </c>
      <c r="B9" s="7">
        <v>198</v>
      </c>
      <c r="C9" s="7">
        <v>183</v>
      </c>
      <c r="D9" s="94">
        <v>0.94339622641509435</v>
      </c>
    </row>
    <row r="10" spans="1:4" ht="13.8" x14ac:dyDescent="0.25">
      <c r="A10" s="32" t="s">
        <v>10</v>
      </c>
      <c r="B10" s="7">
        <v>210</v>
      </c>
      <c r="C10" s="7">
        <v>192</v>
      </c>
      <c r="D10" s="94">
        <v>0.91914893617021276</v>
      </c>
    </row>
    <row r="11" spans="1:4" ht="13.8" x14ac:dyDescent="0.25">
      <c r="A11" s="32" t="s">
        <v>3</v>
      </c>
      <c r="B11" s="7">
        <v>21</v>
      </c>
      <c r="C11" s="7">
        <v>20</v>
      </c>
      <c r="D11" s="94">
        <v>1</v>
      </c>
    </row>
    <row r="12" spans="1:4" ht="13.8" x14ac:dyDescent="0.25">
      <c r="A12" s="32" t="s">
        <v>4</v>
      </c>
      <c r="B12" s="7">
        <v>7</v>
      </c>
      <c r="C12" s="7">
        <v>6</v>
      </c>
      <c r="D12" s="94">
        <v>0.88888888888888884</v>
      </c>
    </row>
    <row r="13" spans="1:4" ht="13.8" x14ac:dyDescent="0.25">
      <c r="A13" s="32" t="s">
        <v>5</v>
      </c>
      <c r="B13" s="7">
        <v>24</v>
      </c>
      <c r="C13" s="7">
        <v>24</v>
      </c>
      <c r="D13" s="94">
        <v>1</v>
      </c>
    </row>
    <row r="14" spans="1:4" ht="13.8" x14ac:dyDescent="0.25">
      <c r="A14" s="32" t="s">
        <v>9</v>
      </c>
      <c r="B14" s="7">
        <v>5</v>
      </c>
      <c r="C14" s="7">
        <v>5</v>
      </c>
      <c r="D14" s="94">
        <v>1</v>
      </c>
    </row>
    <row r="15" spans="1:4" ht="13.8" x14ac:dyDescent="0.25">
      <c r="A15" s="32" t="s">
        <v>6</v>
      </c>
      <c r="B15" s="7">
        <v>5</v>
      </c>
      <c r="C15" s="7">
        <v>5</v>
      </c>
      <c r="D15" s="94">
        <v>1</v>
      </c>
    </row>
    <row r="16" spans="1:4" ht="13.8" x14ac:dyDescent="0.25">
      <c r="A16" s="32" t="s">
        <v>7</v>
      </c>
      <c r="B16" s="7">
        <v>3</v>
      </c>
      <c r="C16" s="7">
        <v>3</v>
      </c>
      <c r="D16" s="94">
        <v>1</v>
      </c>
    </row>
    <row r="17" spans="1:4" ht="13.8" x14ac:dyDescent="0.25">
      <c r="A17" s="32" t="s">
        <v>12</v>
      </c>
      <c r="B17" s="7">
        <v>2</v>
      </c>
      <c r="C17" s="7">
        <v>2</v>
      </c>
      <c r="D17" s="94">
        <v>1</v>
      </c>
    </row>
    <row r="18" spans="1:4" ht="14.4" thickBot="1" x14ac:dyDescent="0.3">
      <c r="A18" s="133" t="s">
        <v>14</v>
      </c>
      <c r="B18" s="134">
        <f>SUM(B5:B17)</f>
        <v>765</v>
      </c>
      <c r="C18" s="134">
        <f>SUM(C5:C17)</f>
        <v>715</v>
      </c>
      <c r="D18" s="135">
        <v>0.94226327944572752</v>
      </c>
    </row>
    <row r="20" spans="1:4" x14ac:dyDescent="0.25">
      <c r="A20" s="1" t="s">
        <v>128</v>
      </c>
    </row>
  </sheetData>
  <printOptions horizontalCentered="1"/>
  <pageMargins left="0.25" right="0.25" top="0.75" bottom="0.3" header="0.3" footer="0.3"/>
  <pageSetup orientation="landscape" r:id="rId1"/>
  <headerFooter scaleWithDoc="0">
    <oddHeader>&amp;C&amp;"Arial,Bold"&amp;14Snapshot 2024 Canada's Newspaper Industry</oddHeader>
    <oddFooter>&amp;LNews Media Canada&amp;C&amp;P&amp;RJuly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I54"/>
  <sheetViews>
    <sheetView zoomScaleNormal="100" zoomScaleSheetLayoutView="100" workbookViewId="0">
      <selection sqref="A1:XFD1048576"/>
    </sheetView>
  </sheetViews>
  <sheetFormatPr defaultRowHeight="13.2" x14ac:dyDescent="0.25"/>
  <cols>
    <col min="1" max="1" width="18.77734375" style="13" customWidth="1"/>
    <col min="2" max="3" width="11.109375" style="142" bestFit="1" customWidth="1"/>
    <col min="4" max="4" width="14.109375" style="142" customWidth="1"/>
    <col min="5" max="5" width="14.33203125" style="142" customWidth="1"/>
    <col min="6" max="6" width="13.5546875" style="142" customWidth="1"/>
    <col min="7" max="7" width="11.5546875" style="142" bestFit="1" customWidth="1"/>
    <col min="8" max="8" width="14.21875" style="13" bestFit="1" customWidth="1"/>
    <col min="9" max="9" width="13.109375" style="13" bestFit="1" customWidth="1"/>
    <col min="10" max="16384" width="8.88671875" style="13"/>
  </cols>
  <sheetData>
    <row r="1" spans="1:9" ht="22.8" x14ac:dyDescent="0.4">
      <c r="A1" s="14" t="s">
        <v>61</v>
      </c>
    </row>
    <row r="2" spans="1:9" ht="22.8" x14ac:dyDescent="0.4">
      <c r="A2" s="14" t="s">
        <v>16</v>
      </c>
    </row>
    <row r="3" spans="1:9" ht="13.8" thickBot="1" x14ac:dyDescent="0.3"/>
    <row r="4" spans="1:9" s="3" customFormat="1" ht="58.8" customHeight="1" thickBot="1" x14ac:dyDescent="0.3">
      <c r="A4" s="50" t="s">
        <v>66</v>
      </c>
      <c r="B4" s="51" t="s">
        <v>15</v>
      </c>
      <c r="C4" s="51" t="s">
        <v>17</v>
      </c>
      <c r="D4" s="51" t="s">
        <v>18</v>
      </c>
      <c r="E4" s="51" t="s">
        <v>19</v>
      </c>
      <c r="F4" s="51" t="s">
        <v>20</v>
      </c>
      <c r="G4" s="51" t="s">
        <v>21</v>
      </c>
      <c r="H4" s="51" t="s">
        <v>56</v>
      </c>
      <c r="I4" s="56" t="s">
        <v>57</v>
      </c>
    </row>
    <row r="5" spans="1:9" s="4" customFormat="1" ht="13.8" x14ac:dyDescent="0.25">
      <c r="A5" s="85" t="s">
        <v>1</v>
      </c>
      <c r="B5" s="54">
        <v>5</v>
      </c>
      <c r="C5" s="54">
        <v>29</v>
      </c>
      <c r="D5" s="54">
        <v>803219</v>
      </c>
      <c r="E5" s="54">
        <v>167012</v>
      </c>
      <c r="F5" s="86">
        <v>970231</v>
      </c>
      <c r="G5" s="87">
        <v>33456</v>
      </c>
      <c r="H5" s="86">
        <v>4114</v>
      </c>
      <c r="I5" s="88">
        <v>79951</v>
      </c>
    </row>
    <row r="6" spans="1:9" s="4" customFormat="1" ht="13.8" x14ac:dyDescent="0.25">
      <c r="A6" s="43" t="s">
        <v>0</v>
      </c>
      <c r="B6" s="54">
        <v>7</v>
      </c>
      <c r="C6" s="54">
        <v>41</v>
      </c>
      <c r="D6" s="54">
        <v>823070</v>
      </c>
      <c r="E6" s="54">
        <v>378642</v>
      </c>
      <c r="F6" s="54">
        <v>1201712</v>
      </c>
      <c r="G6" s="57">
        <v>29310</v>
      </c>
      <c r="H6" s="54">
        <v>6039</v>
      </c>
      <c r="I6" s="58">
        <v>50351</v>
      </c>
    </row>
    <row r="7" spans="1:9" s="4" customFormat="1" ht="13.8" x14ac:dyDescent="0.25">
      <c r="A7" s="43" t="s">
        <v>11</v>
      </c>
      <c r="B7" s="54">
        <v>3</v>
      </c>
      <c r="C7" s="54">
        <v>16</v>
      </c>
      <c r="D7" s="54">
        <v>160903</v>
      </c>
      <c r="E7" s="54">
        <v>53327</v>
      </c>
      <c r="F7" s="54">
        <v>214230</v>
      </c>
      <c r="G7" s="57">
        <v>13389</v>
      </c>
      <c r="H7" s="54">
        <v>2800</v>
      </c>
      <c r="I7" s="58">
        <v>22040</v>
      </c>
    </row>
    <row r="8" spans="1:9" s="4" customFormat="1" ht="13.8" x14ac:dyDescent="0.25">
      <c r="A8" s="43" t="s">
        <v>2</v>
      </c>
      <c r="B8" s="54">
        <v>3</v>
      </c>
      <c r="C8" s="54">
        <v>18</v>
      </c>
      <c r="D8" s="54">
        <v>488438</v>
      </c>
      <c r="E8" s="54">
        <v>466877</v>
      </c>
      <c r="F8" s="54">
        <v>955315</v>
      </c>
      <c r="G8" s="57">
        <v>53073</v>
      </c>
      <c r="H8" s="54">
        <v>3578</v>
      </c>
      <c r="I8" s="58">
        <v>101739</v>
      </c>
    </row>
    <row r="9" spans="1:9" s="4" customFormat="1" ht="13.8" x14ac:dyDescent="0.25">
      <c r="A9" s="43" t="s">
        <v>8</v>
      </c>
      <c r="B9" s="54">
        <v>31</v>
      </c>
      <c r="C9" s="54">
        <v>176</v>
      </c>
      <c r="D9" s="54">
        <v>3997820</v>
      </c>
      <c r="E9" s="54">
        <v>1305631</v>
      </c>
      <c r="F9" s="54">
        <v>5303451</v>
      </c>
      <c r="G9" s="57">
        <v>30133</v>
      </c>
      <c r="H9" s="54">
        <v>2599</v>
      </c>
      <c r="I9" s="58">
        <v>221790</v>
      </c>
    </row>
    <row r="10" spans="1:9" s="4" customFormat="1" ht="13.8" x14ac:dyDescent="0.25">
      <c r="A10" s="43" t="s">
        <v>10</v>
      </c>
      <c r="B10" s="54">
        <v>11</v>
      </c>
      <c r="C10" s="54">
        <v>70</v>
      </c>
      <c r="D10" s="54">
        <v>2766075</v>
      </c>
      <c r="E10" s="54">
        <v>2516287</v>
      </c>
      <c r="F10" s="54">
        <v>5282362</v>
      </c>
      <c r="G10" s="57">
        <v>75462</v>
      </c>
      <c r="H10" s="54">
        <v>3826</v>
      </c>
      <c r="I10" s="58">
        <v>286571</v>
      </c>
    </row>
    <row r="11" spans="1:9" s="4" customFormat="1" ht="13.8" x14ac:dyDescent="0.25">
      <c r="A11" s="43" t="s">
        <v>3</v>
      </c>
      <c r="B11" s="54">
        <v>4</v>
      </c>
      <c r="C11" s="54">
        <v>24</v>
      </c>
      <c r="D11" s="54">
        <v>331032</v>
      </c>
      <c r="E11" s="54">
        <v>7812</v>
      </c>
      <c r="F11" s="54">
        <v>338844</v>
      </c>
      <c r="G11" s="57">
        <v>14119</v>
      </c>
      <c r="H11" s="54">
        <v>9054</v>
      </c>
      <c r="I11" s="58">
        <v>18102</v>
      </c>
    </row>
    <row r="12" spans="1:9" s="4" customFormat="1" ht="13.8" x14ac:dyDescent="0.25">
      <c r="A12" s="43" t="s">
        <v>4</v>
      </c>
      <c r="B12" s="54">
        <v>1</v>
      </c>
      <c r="C12" s="54">
        <v>6</v>
      </c>
      <c r="D12" s="54">
        <v>58227</v>
      </c>
      <c r="E12" s="54">
        <v>50255</v>
      </c>
      <c r="F12" s="54">
        <v>108482</v>
      </c>
      <c r="G12" s="57">
        <v>18080</v>
      </c>
      <c r="H12" s="54">
        <v>17558</v>
      </c>
      <c r="I12" s="58">
        <v>20692</v>
      </c>
    </row>
    <row r="13" spans="1:9" s="4" customFormat="1" ht="13.8" x14ac:dyDescent="0.25">
      <c r="A13" s="43" t="s">
        <v>5</v>
      </c>
      <c r="B13" s="54">
        <v>2</v>
      </c>
      <c r="C13" s="54">
        <v>12</v>
      </c>
      <c r="D13" s="54">
        <v>379468</v>
      </c>
      <c r="E13" s="54">
        <v>75956</v>
      </c>
      <c r="F13" s="54">
        <v>455424</v>
      </c>
      <c r="G13" s="57">
        <v>37952</v>
      </c>
      <c r="H13" s="54">
        <v>12383</v>
      </c>
      <c r="I13" s="58">
        <v>68831</v>
      </c>
    </row>
    <row r="14" spans="1:9" s="4" customFormat="1" ht="13.8" x14ac:dyDescent="0.25">
      <c r="A14" s="43" t="s">
        <v>9</v>
      </c>
      <c r="B14" s="54">
        <v>1</v>
      </c>
      <c r="C14" s="54">
        <v>6</v>
      </c>
      <c r="D14" s="54">
        <v>65283</v>
      </c>
      <c r="E14" s="54">
        <v>1004</v>
      </c>
      <c r="F14" s="54">
        <v>66287</v>
      </c>
      <c r="G14" s="57">
        <v>11048</v>
      </c>
      <c r="H14" s="54">
        <v>10967</v>
      </c>
      <c r="I14" s="58">
        <v>11452</v>
      </c>
    </row>
    <row r="15" spans="1:9" s="4" customFormat="1" ht="13.8" x14ac:dyDescent="0.25">
      <c r="A15" s="43" t="s">
        <v>6</v>
      </c>
      <c r="B15" s="54"/>
      <c r="C15" s="54"/>
      <c r="D15" s="54"/>
      <c r="E15" s="54"/>
      <c r="F15" s="54"/>
      <c r="G15" s="54"/>
      <c r="H15" s="54"/>
      <c r="I15" s="58"/>
    </row>
    <row r="16" spans="1:9" s="4" customFormat="1" ht="13.8" x14ac:dyDescent="0.25">
      <c r="A16" s="43" t="s">
        <v>7</v>
      </c>
      <c r="B16" s="54"/>
      <c r="C16" s="54"/>
      <c r="D16" s="54"/>
      <c r="E16" s="54"/>
      <c r="F16" s="54"/>
      <c r="G16" s="54"/>
      <c r="H16" s="54"/>
      <c r="I16" s="58"/>
    </row>
    <row r="17" spans="1:9" s="4" customFormat="1" ht="14.4" thickBot="1" x14ac:dyDescent="0.3">
      <c r="A17" s="43" t="s">
        <v>12</v>
      </c>
      <c r="B17" s="54"/>
      <c r="C17" s="54"/>
      <c r="D17" s="54"/>
      <c r="E17" s="54"/>
      <c r="F17" s="54"/>
      <c r="G17" s="57"/>
      <c r="H17" s="54"/>
      <c r="I17" s="58"/>
    </row>
    <row r="18" spans="1:9" s="96" customFormat="1" ht="14.4" thickBot="1" x14ac:dyDescent="0.3">
      <c r="A18" s="112" t="s">
        <v>14</v>
      </c>
      <c r="B18" s="113">
        <f>SUBTOTAL(109,Table25[Total '# of Titles])</f>
        <v>68</v>
      </c>
      <c r="C18" s="113">
        <f>SUBTOTAL(109,Table25[Total '# of Editions])</f>
        <v>398</v>
      </c>
      <c r="D18" s="113">
        <f>SUBTOTAL(109,Table25[Total Paid Circulation])</f>
        <v>9873535</v>
      </c>
      <c r="E18" s="113">
        <f>SUBTOTAL(109,Table25[Total Controlled Circulation])</f>
        <v>5022803</v>
      </c>
      <c r="F18" s="113">
        <f>SUBTOTAL(109,Table25[Total Circ All Editions])</f>
        <v>14896338</v>
      </c>
      <c r="G18" s="114" t="s">
        <v>126</v>
      </c>
      <c r="H18" s="113" t="s">
        <v>130</v>
      </c>
      <c r="I18" s="115" t="s">
        <v>131</v>
      </c>
    </row>
    <row r="19" spans="1:9" x14ac:dyDescent="0.25">
      <c r="D19" s="19"/>
      <c r="E19" s="19"/>
    </row>
    <row r="20" spans="1:9" x14ac:dyDescent="0.25">
      <c r="D20" s="19"/>
      <c r="E20" s="19"/>
    </row>
    <row r="21" spans="1:9" ht="22.8" x14ac:dyDescent="0.4">
      <c r="A21" s="14" t="s">
        <v>61</v>
      </c>
    </row>
    <row r="22" spans="1:9" ht="22.8" x14ac:dyDescent="0.4">
      <c r="A22" s="14" t="s">
        <v>13</v>
      </c>
      <c r="G22" s="13"/>
    </row>
    <row r="23" spans="1:9" ht="13.8" thickBot="1" x14ac:dyDescent="0.3">
      <c r="G23" s="13"/>
    </row>
    <row r="24" spans="1:9" s="4" customFormat="1" ht="41.4" x14ac:dyDescent="0.25">
      <c r="A24" s="50" t="s">
        <v>66</v>
      </c>
      <c r="B24" s="51" t="s">
        <v>49</v>
      </c>
      <c r="C24" s="51" t="s">
        <v>50</v>
      </c>
      <c r="D24" s="51" t="s">
        <v>51</v>
      </c>
      <c r="E24" s="52" t="s">
        <v>52</v>
      </c>
      <c r="F24" s="52" t="s">
        <v>53</v>
      </c>
      <c r="G24" s="53" t="s">
        <v>54</v>
      </c>
    </row>
    <row r="25" spans="1:9" s="4" customFormat="1" ht="13.8" x14ac:dyDescent="0.25">
      <c r="A25" s="43" t="s">
        <v>1</v>
      </c>
      <c r="B25" s="54"/>
      <c r="C25" s="54">
        <v>1</v>
      </c>
      <c r="D25" s="54">
        <v>4</v>
      </c>
      <c r="E25" s="54"/>
      <c r="F25" s="2"/>
      <c r="G25" s="55">
        <f>SUM(Table120[[#This Row],['# Titles publishing 3/week]:['# Titles publishing 7/week]])</f>
        <v>5</v>
      </c>
    </row>
    <row r="26" spans="1:9" s="4" customFormat="1" ht="13.8" x14ac:dyDescent="0.25">
      <c r="A26" s="43" t="s">
        <v>0</v>
      </c>
      <c r="B26" s="54"/>
      <c r="C26" s="54">
        <v>3</v>
      </c>
      <c r="D26" s="54">
        <v>2</v>
      </c>
      <c r="E26" s="54">
        <v>2</v>
      </c>
      <c r="F26" s="2"/>
      <c r="G26" s="55">
        <f>SUM(Table120[[#This Row],['# Titles publishing 3/week]:['# Titles publishing 7/week]])</f>
        <v>7</v>
      </c>
    </row>
    <row r="27" spans="1:9" s="4" customFormat="1" ht="13.8" x14ac:dyDescent="0.25">
      <c r="A27" s="43" t="s">
        <v>11</v>
      </c>
      <c r="B27" s="54"/>
      <c r="C27" s="54">
        <v>2</v>
      </c>
      <c r="D27" s="54">
        <v>1</v>
      </c>
      <c r="E27" s="54"/>
      <c r="F27" s="2"/>
      <c r="G27" s="55">
        <f>SUM(Table120[[#This Row],['# Titles publishing 3/week]:['# Titles publishing 7/week]])</f>
        <v>3</v>
      </c>
    </row>
    <row r="28" spans="1:9" s="4" customFormat="1" ht="13.8" x14ac:dyDescent="0.25">
      <c r="A28" s="43" t="s">
        <v>2</v>
      </c>
      <c r="B28" s="54"/>
      <c r="C28" s="54"/>
      <c r="D28" s="54">
        <v>3</v>
      </c>
      <c r="E28" s="54"/>
      <c r="F28" s="2"/>
      <c r="G28" s="55">
        <f>SUM(Table120[[#This Row],['# Titles publishing 3/week]:['# Titles publishing 7/week]])</f>
        <v>3</v>
      </c>
    </row>
    <row r="29" spans="1:9" s="4" customFormat="1" ht="13.8" x14ac:dyDescent="0.25">
      <c r="A29" s="43" t="s">
        <v>8</v>
      </c>
      <c r="B29" s="54">
        <v>2</v>
      </c>
      <c r="C29" s="54">
        <v>9</v>
      </c>
      <c r="D29" s="54">
        <v>17</v>
      </c>
      <c r="E29" s="54">
        <v>3</v>
      </c>
      <c r="F29" s="2"/>
      <c r="G29" s="55">
        <f>SUM(Table120[[#This Row],['# Titles publishing 3/week]:['# Titles publishing 7/week]])</f>
        <v>31</v>
      </c>
    </row>
    <row r="30" spans="1:9" s="4" customFormat="1" ht="13.8" x14ac:dyDescent="0.25">
      <c r="A30" s="43" t="s">
        <v>10</v>
      </c>
      <c r="B30" s="54"/>
      <c r="C30" s="54">
        <v>1</v>
      </c>
      <c r="D30" s="54">
        <v>5</v>
      </c>
      <c r="E30" s="54">
        <v>5</v>
      </c>
      <c r="F30" s="2"/>
      <c r="G30" s="55">
        <f>SUM(Table120[[#This Row],['# Titles publishing 3/week]:['# Titles publishing 7/week]])</f>
        <v>11</v>
      </c>
    </row>
    <row r="31" spans="1:9" s="4" customFormat="1" ht="13.8" x14ac:dyDescent="0.25">
      <c r="A31" s="43" t="s">
        <v>3</v>
      </c>
      <c r="B31" s="54"/>
      <c r="C31" s="54"/>
      <c r="D31" s="54">
        <v>4</v>
      </c>
      <c r="E31" s="54"/>
      <c r="F31" s="2"/>
      <c r="G31" s="55">
        <f>SUM(Table120[[#This Row],['# Titles publishing 3/week]:['# Titles publishing 7/week]])</f>
        <v>4</v>
      </c>
    </row>
    <row r="32" spans="1:9" s="4" customFormat="1" ht="13.8" x14ac:dyDescent="0.25">
      <c r="A32" s="43" t="s">
        <v>4</v>
      </c>
      <c r="B32" s="54"/>
      <c r="C32" s="54"/>
      <c r="D32" s="54">
        <v>1</v>
      </c>
      <c r="E32" s="54"/>
      <c r="F32" s="2"/>
      <c r="G32" s="55">
        <f>SUM(Table120[[#This Row],['# Titles publishing 3/week]:['# Titles publishing 7/week]])</f>
        <v>1</v>
      </c>
    </row>
    <row r="33" spans="1:7" s="4" customFormat="1" ht="13.8" x14ac:dyDescent="0.25">
      <c r="A33" s="43" t="s">
        <v>5</v>
      </c>
      <c r="B33" s="54"/>
      <c r="C33" s="54"/>
      <c r="D33" s="54">
        <v>2</v>
      </c>
      <c r="E33" s="54"/>
      <c r="F33" s="2"/>
      <c r="G33" s="55">
        <f>SUM(Table120[[#This Row],['# Titles publishing 3/week]:['# Titles publishing 7/week]])</f>
        <v>2</v>
      </c>
    </row>
    <row r="34" spans="1:7" s="4" customFormat="1" ht="13.8" x14ac:dyDescent="0.25">
      <c r="A34" s="43" t="s">
        <v>9</v>
      </c>
      <c r="B34" s="54"/>
      <c r="C34" s="54"/>
      <c r="D34" s="54">
        <v>1</v>
      </c>
      <c r="E34" s="54"/>
      <c r="F34" s="2"/>
      <c r="G34" s="55">
        <f>SUM(Table120[[#This Row],['# Titles publishing 3/week]:['# Titles publishing 7/week]])</f>
        <v>1</v>
      </c>
    </row>
    <row r="35" spans="1:7" s="4" customFormat="1" ht="13.8" x14ac:dyDescent="0.25">
      <c r="A35" s="43" t="s">
        <v>6</v>
      </c>
      <c r="B35" s="54"/>
      <c r="C35" s="54"/>
      <c r="D35" s="54"/>
      <c r="E35" s="54"/>
      <c r="F35" s="21"/>
      <c r="G35" s="55">
        <f>SUM(Table120[[#This Row],['# Titles publishing 3/week]:['# Titles publishing 7/week]])</f>
        <v>0</v>
      </c>
    </row>
    <row r="36" spans="1:7" s="4" customFormat="1" ht="13.8" x14ac:dyDescent="0.25">
      <c r="A36" s="43" t="s">
        <v>7</v>
      </c>
      <c r="B36" s="54"/>
      <c r="C36" s="54"/>
      <c r="D36" s="54"/>
      <c r="E36" s="54"/>
      <c r="F36" s="21"/>
      <c r="G36" s="55">
        <f>SUM(Table120[[#This Row],['# Titles publishing 3/week]:['# Titles publishing 7/week]])</f>
        <v>0</v>
      </c>
    </row>
    <row r="37" spans="1:7" s="4" customFormat="1" ht="13.8" x14ac:dyDescent="0.25">
      <c r="A37" s="43" t="s">
        <v>12</v>
      </c>
      <c r="B37" s="54"/>
      <c r="C37" s="54"/>
      <c r="D37" s="54"/>
      <c r="E37" s="54"/>
      <c r="F37" s="21"/>
      <c r="G37" s="55">
        <f>SUM(Table120[[#This Row],['# Titles publishing 3/week]:['# Titles publishing 7/week]])</f>
        <v>0</v>
      </c>
    </row>
    <row r="38" spans="1:7" s="96" customFormat="1" ht="14.4" thickBot="1" x14ac:dyDescent="0.3">
      <c r="A38" s="97" t="s">
        <v>15</v>
      </c>
      <c r="B38" s="98">
        <f>SUBTOTAL(109,Table120['# Titles publishing 3/week])</f>
        <v>2</v>
      </c>
      <c r="C38" s="98">
        <f>SUBTOTAL(109,Table120['# Titles publishing 4/week])</f>
        <v>16</v>
      </c>
      <c r="D38" s="98">
        <f>SUBTOTAL(109,Table120['# Titles publishing 5/week])</f>
        <v>40</v>
      </c>
      <c r="E38" s="98">
        <f>SUBTOTAL(109,Table120['# Titles publishing 6/week])</f>
        <v>10</v>
      </c>
      <c r="F38" s="98">
        <f>SUBTOTAL(109,Table120['# Titles publishing 7/week])</f>
        <v>0</v>
      </c>
      <c r="G38" s="99">
        <f>SUBTOTAL(109,Table120[Provincial Total])</f>
        <v>68</v>
      </c>
    </row>
    <row r="39" spans="1:7" s="96" customFormat="1" ht="15" thickTop="1" thickBot="1" x14ac:dyDescent="0.3">
      <c r="A39" s="100" t="s">
        <v>17</v>
      </c>
      <c r="B39" s="101">
        <v>8</v>
      </c>
      <c r="C39" s="101">
        <v>80</v>
      </c>
      <c r="D39" s="101">
        <v>240</v>
      </c>
      <c r="E39" s="101">
        <v>70</v>
      </c>
      <c r="F39" s="101">
        <f>Table120[[#Totals],['# Titles publishing 7/week]]*7</f>
        <v>0</v>
      </c>
      <c r="G39" s="102">
        <f>SUM(B39:F39)</f>
        <v>398</v>
      </c>
    </row>
    <row r="40" spans="1:7" ht="13.8" x14ac:dyDescent="0.25">
      <c r="C40" s="89"/>
      <c r="D40" s="89"/>
      <c r="E40" s="89"/>
      <c r="F40" s="89"/>
    </row>
    <row r="41" spans="1:7" x14ac:dyDescent="0.25">
      <c r="A41" s="1" t="s">
        <v>128</v>
      </c>
    </row>
    <row r="44" spans="1:7" x14ac:dyDescent="0.25">
      <c r="B44" s="13"/>
    </row>
    <row r="45" spans="1:7" x14ac:dyDescent="0.25">
      <c r="B45" s="13"/>
    </row>
    <row r="46" spans="1:7" x14ac:dyDescent="0.25">
      <c r="B46" s="13"/>
    </row>
    <row r="47" spans="1:7" x14ac:dyDescent="0.25">
      <c r="B47" s="13"/>
    </row>
    <row r="48" spans="1:7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</sheetData>
  <printOptions horizontalCentered="1"/>
  <pageMargins left="0.25" right="0.25" top="0.75" bottom="0.3" header="0.3" footer="0.3"/>
  <pageSetup fitToHeight="0" orientation="landscape" r:id="rId1"/>
  <headerFooter scaleWithDoc="0">
    <oddHeader>&amp;C&amp;"Arial,Bold"&amp;14Snapshot 2024 Canada's Newspaper Industry</oddHeader>
    <oddFooter>&amp;LNews Media Canada&amp;C&amp;P&amp;RJuly 2024</oddFooter>
  </headerFooter>
  <rowBreaks count="1" manualBreakCount="1">
    <brk id="20" max="8" man="1"/>
  </rowBreaks>
  <ignoredErrors>
    <ignoredError sqref="G5:G6 F5 F6:F14 G7:G14" calculatedColumn="1"/>
  </ignoredErrors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8"/>
  <sheetViews>
    <sheetView zoomScaleNormal="100" zoomScaleSheetLayoutView="100" workbookViewId="0">
      <selection sqref="A1:XFD1048576"/>
    </sheetView>
  </sheetViews>
  <sheetFormatPr defaultRowHeight="13.2" x14ac:dyDescent="0.25"/>
  <cols>
    <col min="1" max="1" width="61.6640625" style="13" bestFit="1" customWidth="1"/>
    <col min="2" max="2" width="12" style="143" bestFit="1" customWidth="1"/>
    <col min="3" max="3" width="11.77734375" style="13" bestFit="1" customWidth="1"/>
    <col min="4" max="16384" width="8.88671875" style="13"/>
  </cols>
  <sheetData>
    <row r="1" spans="1:3" ht="22.8" x14ac:dyDescent="0.4">
      <c r="A1" s="14" t="s">
        <v>61</v>
      </c>
    </row>
    <row r="2" spans="1:3" ht="22.8" x14ac:dyDescent="0.4">
      <c r="A2" s="14" t="s">
        <v>22</v>
      </c>
    </row>
    <row r="4" spans="1:3" s="4" customFormat="1" ht="27.6" x14ac:dyDescent="0.25">
      <c r="A4" s="59" t="s">
        <v>26</v>
      </c>
      <c r="B4" s="59" t="s">
        <v>55</v>
      </c>
      <c r="C4" s="60" t="s">
        <v>32</v>
      </c>
    </row>
    <row r="5" spans="1:3" s="4" customFormat="1" ht="13.8" x14ac:dyDescent="0.25">
      <c r="A5" s="4" t="s">
        <v>30</v>
      </c>
      <c r="B5" s="3">
        <v>3</v>
      </c>
      <c r="C5" s="54">
        <v>15</v>
      </c>
    </row>
    <row r="6" spans="1:3" s="4" customFormat="1" ht="13.8" x14ac:dyDescent="0.25">
      <c r="A6" s="4" t="s">
        <v>28</v>
      </c>
      <c r="B6" s="3">
        <v>1</v>
      </c>
      <c r="C6" s="54">
        <v>5</v>
      </c>
    </row>
    <row r="7" spans="1:3" s="4" customFormat="1" ht="13.8" x14ac:dyDescent="0.25">
      <c r="A7" s="4" t="s">
        <v>111</v>
      </c>
      <c r="B7" s="3">
        <v>3</v>
      </c>
      <c r="C7" s="54">
        <v>16</v>
      </c>
    </row>
    <row r="8" spans="1:3" s="4" customFormat="1" ht="13.8" x14ac:dyDescent="0.25">
      <c r="A8" s="4" t="s">
        <v>58</v>
      </c>
      <c r="B8" s="3">
        <v>6</v>
      </c>
      <c r="C8" s="54">
        <v>38</v>
      </c>
    </row>
    <row r="9" spans="1:3" s="4" customFormat="1" ht="13.8" x14ac:dyDescent="0.25">
      <c r="A9" s="4" t="s">
        <v>31</v>
      </c>
      <c r="B9" s="3">
        <v>2</v>
      </c>
      <c r="C9" s="54">
        <v>12</v>
      </c>
    </row>
    <row r="10" spans="1:3" s="4" customFormat="1" ht="13.8" x14ac:dyDescent="0.25">
      <c r="A10" s="4" t="s">
        <v>29</v>
      </c>
      <c r="B10" s="3">
        <v>1</v>
      </c>
      <c r="C10" s="54">
        <v>6</v>
      </c>
    </row>
    <row r="11" spans="1:3" s="4" customFormat="1" ht="13.8" x14ac:dyDescent="0.25">
      <c r="A11" s="4" t="s">
        <v>85</v>
      </c>
      <c r="B11" s="3">
        <v>33</v>
      </c>
      <c r="C11" s="54">
        <v>189</v>
      </c>
    </row>
    <row r="12" spans="1:3" s="4" customFormat="1" ht="13.8" x14ac:dyDescent="0.25">
      <c r="A12" s="4" t="s">
        <v>59</v>
      </c>
      <c r="B12" s="3">
        <v>2</v>
      </c>
      <c r="C12" s="54">
        <v>14</v>
      </c>
    </row>
    <row r="13" spans="1:3" s="4" customFormat="1" ht="13.8" x14ac:dyDescent="0.25">
      <c r="A13" s="4" t="s">
        <v>86</v>
      </c>
      <c r="B13" s="3">
        <v>4</v>
      </c>
      <c r="C13" s="54">
        <v>24</v>
      </c>
    </row>
    <row r="14" spans="1:3" s="4" customFormat="1" ht="13.8" x14ac:dyDescent="0.25">
      <c r="A14" s="4" t="s">
        <v>60</v>
      </c>
      <c r="B14" s="3">
        <v>1</v>
      </c>
      <c r="C14" s="54">
        <v>6</v>
      </c>
    </row>
    <row r="15" spans="1:3" s="4" customFormat="1" ht="13.8" x14ac:dyDescent="0.25">
      <c r="A15" s="4" t="s">
        <v>112</v>
      </c>
      <c r="B15" s="3">
        <v>7</v>
      </c>
      <c r="C15" s="61">
        <v>43</v>
      </c>
    </row>
    <row r="16" spans="1:3" s="4" customFormat="1" ht="13.8" x14ac:dyDescent="0.25">
      <c r="A16" s="4" t="s">
        <v>113</v>
      </c>
      <c r="B16" s="3">
        <v>1</v>
      </c>
      <c r="C16" s="54">
        <v>5</v>
      </c>
    </row>
    <row r="17" spans="1:3" s="4" customFormat="1" ht="13.8" x14ac:dyDescent="0.25">
      <c r="A17" s="4" t="s">
        <v>64</v>
      </c>
      <c r="B17" s="3">
        <v>1</v>
      </c>
      <c r="C17" s="54">
        <v>7</v>
      </c>
    </row>
    <row r="18" spans="1:3" s="4" customFormat="1" ht="13.8" x14ac:dyDescent="0.25">
      <c r="A18" s="4" t="s">
        <v>114</v>
      </c>
      <c r="B18" s="3">
        <v>1</v>
      </c>
      <c r="C18" s="54">
        <v>6</v>
      </c>
    </row>
    <row r="19" spans="1:3" s="4" customFormat="1" ht="13.8" x14ac:dyDescent="0.25">
      <c r="A19" s="4" t="s">
        <v>115</v>
      </c>
      <c r="B19" s="3">
        <v>1</v>
      </c>
      <c r="C19" s="54">
        <v>6</v>
      </c>
    </row>
    <row r="20" spans="1:3" s="4" customFormat="1" ht="13.8" x14ac:dyDescent="0.25">
      <c r="A20" s="4" t="s">
        <v>125</v>
      </c>
      <c r="B20" s="3">
        <v>1</v>
      </c>
      <c r="C20" s="54">
        <v>6</v>
      </c>
    </row>
    <row r="21" spans="1:3" s="96" customFormat="1" ht="13.8" x14ac:dyDescent="0.25">
      <c r="A21" s="96" t="s">
        <v>14</v>
      </c>
      <c r="B21" s="103">
        <f>SUBTOTAL(109,Table7[Daily Newspaper])</f>
        <v>68</v>
      </c>
      <c r="C21" s="103">
        <f>SUBTOTAL(109,Table7[Number of Editions])</f>
        <v>398</v>
      </c>
    </row>
    <row r="22" spans="1:3" s="4" customFormat="1" ht="13.8" x14ac:dyDescent="0.25">
      <c r="B22" s="3"/>
    </row>
    <row r="23" spans="1:3" x14ac:dyDescent="0.25">
      <c r="A23" s="1" t="s">
        <v>128</v>
      </c>
    </row>
    <row r="38" spans="2:2" ht="13.8" x14ac:dyDescent="0.25">
      <c r="B38" s="3"/>
    </row>
  </sheetData>
  <phoneticPr fontId="17" type="noConversion"/>
  <printOptions horizontalCentered="1"/>
  <pageMargins left="0.25" right="0.25" top="0.75" bottom="0.3" header="0.3" footer="0.3"/>
  <pageSetup orientation="landscape" r:id="rId1"/>
  <headerFooter scaleWithDoc="0">
    <oddHeader>&amp;C&amp;"Arial,Bold"&amp;14Snapshot 2024 Canada's Newspaper Industry</oddHeader>
    <oddFooter>&amp;LNews Media Canada&amp;C&amp;P&amp;RJuly 2024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9"/>
  <sheetViews>
    <sheetView zoomScaleNormal="100" zoomScaleSheetLayoutView="100" workbookViewId="0">
      <selection sqref="A1:XFD1048576"/>
    </sheetView>
  </sheetViews>
  <sheetFormatPr defaultRowHeight="13.2" x14ac:dyDescent="0.25"/>
  <cols>
    <col min="1" max="1" width="28.44140625" style="13" customWidth="1"/>
    <col min="2" max="2" width="11.77734375" style="142" bestFit="1" customWidth="1"/>
    <col min="3" max="3" width="12.33203125" style="142" bestFit="1" customWidth="1"/>
    <col min="4" max="4" width="11.6640625" style="142" bestFit="1" customWidth="1"/>
    <col min="5" max="5" width="12.33203125" style="142" bestFit="1" customWidth="1"/>
    <col min="6" max="6" width="16.21875" style="142" bestFit="1" customWidth="1"/>
    <col min="7" max="16384" width="8.88671875" style="13"/>
  </cols>
  <sheetData>
    <row r="1" spans="1:6" ht="22.8" x14ac:dyDescent="0.4">
      <c r="A1" s="14" t="s">
        <v>61</v>
      </c>
    </row>
    <row r="2" spans="1:6" ht="22.8" x14ac:dyDescent="0.4">
      <c r="A2" s="14" t="s">
        <v>23</v>
      </c>
    </row>
    <row r="4" spans="1:6" s="22" customFormat="1" ht="27.6" x14ac:dyDescent="0.25">
      <c r="A4" s="59" t="s">
        <v>99</v>
      </c>
      <c r="B4" s="60" t="s">
        <v>32</v>
      </c>
      <c r="C4" s="60" t="s">
        <v>33</v>
      </c>
      <c r="D4" s="60" t="s">
        <v>34</v>
      </c>
      <c r="E4" s="60" t="s">
        <v>35</v>
      </c>
      <c r="F4" s="60" t="s">
        <v>36</v>
      </c>
    </row>
    <row r="5" spans="1:6" s="4" customFormat="1" ht="13.8" x14ac:dyDescent="0.25">
      <c r="A5" s="4" t="s">
        <v>37</v>
      </c>
      <c r="B5" s="2">
        <v>13</v>
      </c>
      <c r="C5" s="2">
        <v>56724</v>
      </c>
      <c r="D5" s="2">
        <v>2086783</v>
      </c>
      <c r="E5" s="2">
        <f>SUM(Table10[[#This Row],[Paid Circulation]:[Controlled Circulation]])</f>
        <v>2143507</v>
      </c>
      <c r="F5" s="108">
        <v>164885</v>
      </c>
    </row>
    <row r="6" spans="1:6" s="4" customFormat="1" ht="13.8" x14ac:dyDescent="0.25">
      <c r="A6" s="4" t="s">
        <v>38</v>
      </c>
      <c r="B6" s="2">
        <v>385</v>
      </c>
      <c r="C6" s="2">
        <v>9816811</v>
      </c>
      <c r="D6" s="2">
        <v>2936020</v>
      </c>
      <c r="E6" s="2">
        <f>SUM(Table10[[#This Row],[Paid Circulation]:[Controlled Circulation]])</f>
        <v>12752831</v>
      </c>
      <c r="F6" s="108">
        <v>33124</v>
      </c>
    </row>
    <row r="7" spans="1:6" s="96" customFormat="1" ht="13.8" x14ac:dyDescent="0.25">
      <c r="A7" s="96" t="s">
        <v>14</v>
      </c>
      <c r="B7" s="98">
        <f>SUBTOTAL(109,Table10[Number of Editions])</f>
        <v>398</v>
      </c>
      <c r="C7" s="98">
        <f>SUBTOTAL(109,Table10[Paid Circulation])</f>
        <v>9873535</v>
      </c>
      <c r="D7" s="98">
        <f>SUBTOTAL(109,Table10[Controlled Circulation])</f>
        <v>5022803</v>
      </c>
      <c r="E7" s="98">
        <f>SUBTOTAL(109,Table10[Total Circulation])</f>
        <v>14896338</v>
      </c>
      <c r="F7" s="109" t="s">
        <v>126</v>
      </c>
    </row>
    <row r="9" spans="1:6" ht="22.8" x14ac:dyDescent="0.4">
      <c r="A9" s="14" t="s">
        <v>61</v>
      </c>
      <c r="B9" s="13"/>
      <c r="C9" s="20"/>
    </row>
    <row r="10" spans="1:6" ht="22.8" x14ac:dyDescent="0.4">
      <c r="A10" s="14" t="s">
        <v>24</v>
      </c>
      <c r="B10" s="13"/>
      <c r="C10" s="20"/>
    </row>
    <row r="11" spans="1:6" x14ac:dyDescent="0.25">
      <c r="B11" s="13"/>
      <c r="C11" s="20"/>
    </row>
    <row r="12" spans="1:6" s="22" customFormat="1" ht="27.6" x14ac:dyDescent="0.25">
      <c r="A12" s="22" t="s">
        <v>39</v>
      </c>
      <c r="B12" s="59" t="s">
        <v>32</v>
      </c>
      <c r="C12" s="62" t="s">
        <v>47</v>
      </c>
      <c r="D12" s="23"/>
      <c r="E12" s="23"/>
      <c r="F12" s="23"/>
    </row>
    <row r="13" spans="1:6" s="4" customFormat="1" ht="13.8" x14ac:dyDescent="0.25">
      <c r="A13" s="4" t="s">
        <v>62</v>
      </c>
      <c r="B13" s="4">
        <v>7</v>
      </c>
      <c r="C13" s="63">
        <f>Table1121[[#This Row],[Number of Editions]]/Table1121[[#Totals],[Number of Editions]]</f>
        <v>1.7587939698492462E-2</v>
      </c>
      <c r="D13" s="2"/>
      <c r="E13" s="2"/>
      <c r="F13" s="2"/>
    </row>
    <row r="14" spans="1:6" s="4" customFormat="1" ht="13.8" x14ac:dyDescent="0.25">
      <c r="A14" s="4" t="s">
        <v>40</v>
      </c>
      <c r="B14" s="4">
        <v>283</v>
      </c>
      <c r="C14" s="63">
        <f>Table1121[[#This Row],[Number of Editions]]/Table1121[[#Totals],[Number of Editions]]</f>
        <v>0.71105527638190957</v>
      </c>
      <c r="D14" s="2"/>
      <c r="E14" s="2"/>
      <c r="F14" s="2"/>
    </row>
    <row r="15" spans="1:6" s="4" customFormat="1" ht="13.8" x14ac:dyDescent="0.25">
      <c r="A15" s="4" t="s">
        <v>41</v>
      </c>
      <c r="B15" s="4">
        <v>108</v>
      </c>
      <c r="C15" s="63">
        <f>Table1121[[#This Row],[Number of Editions]]/Table1121[[#Totals],[Number of Editions]]</f>
        <v>0.271356783919598</v>
      </c>
      <c r="D15" s="2"/>
      <c r="E15" s="2"/>
      <c r="F15" s="2"/>
    </row>
    <row r="16" spans="1:6" s="96" customFormat="1" ht="13.8" x14ac:dyDescent="0.25">
      <c r="A16" s="96" t="s">
        <v>14</v>
      </c>
      <c r="B16" s="96">
        <f>SUBTOTAL(109,Table1121[Number of Editions])</f>
        <v>398</v>
      </c>
      <c r="C16" s="104">
        <f>SUBTOTAL(109,Table1121[% Total])</f>
        <v>1</v>
      </c>
      <c r="D16" s="105"/>
      <c r="E16" s="105"/>
      <c r="F16" s="105"/>
    </row>
    <row r="18" spans="1:6" ht="22.8" x14ac:dyDescent="0.4">
      <c r="A18" s="14" t="s">
        <v>61</v>
      </c>
      <c r="B18" s="13"/>
      <c r="C18" s="20"/>
    </row>
    <row r="19" spans="1:6" ht="22.8" x14ac:dyDescent="0.4">
      <c r="A19" s="14" t="s">
        <v>25</v>
      </c>
      <c r="B19" s="13"/>
      <c r="C19" s="20"/>
    </row>
    <row r="20" spans="1:6" x14ac:dyDescent="0.25">
      <c r="B20" s="13"/>
      <c r="C20" s="20"/>
    </row>
    <row r="21" spans="1:6" s="22" customFormat="1" ht="13.8" x14ac:dyDescent="0.25">
      <c r="A21" s="22" t="s">
        <v>46</v>
      </c>
      <c r="B21" s="22" t="s">
        <v>27</v>
      </c>
      <c r="C21" s="62" t="s">
        <v>47</v>
      </c>
      <c r="D21" s="23"/>
      <c r="E21" s="23"/>
      <c r="F21" s="23"/>
    </row>
    <row r="22" spans="1:6" s="4" customFormat="1" ht="13.8" x14ac:dyDescent="0.25">
      <c r="A22" s="4" t="s">
        <v>42</v>
      </c>
      <c r="B22" s="4">
        <v>57</v>
      </c>
      <c r="C22" s="63">
        <f>Table1222[[#This Row],['# Titles]]/Table1222[[#Totals],['# Titles]]</f>
        <v>0.83823529411764708</v>
      </c>
      <c r="D22" s="2"/>
      <c r="E22" s="2"/>
      <c r="F22" s="2"/>
    </row>
    <row r="23" spans="1:6" s="4" customFormat="1" ht="13.8" x14ac:dyDescent="0.25">
      <c r="A23" s="4" t="s">
        <v>43</v>
      </c>
      <c r="B23" s="4">
        <v>11</v>
      </c>
      <c r="C23" s="63">
        <f>Table1222[[#This Row],['# Titles]]/Table1222[[#Totals],['# Titles]]</f>
        <v>0.16176470588235295</v>
      </c>
      <c r="D23" s="2"/>
      <c r="E23" s="2"/>
      <c r="F23" s="2"/>
    </row>
    <row r="24" spans="1:6" s="96" customFormat="1" ht="13.8" x14ac:dyDescent="0.25">
      <c r="A24" s="96" t="s">
        <v>14</v>
      </c>
      <c r="B24" s="96">
        <f>SUBTOTAL(109,Table1222['# Titles])</f>
        <v>68</v>
      </c>
      <c r="C24" s="104">
        <f>SUBTOTAL(109,Table1222[% Total])</f>
        <v>1</v>
      </c>
      <c r="D24" s="105"/>
      <c r="E24" s="105"/>
      <c r="F24" s="105"/>
    </row>
    <row r="26" spans="1:6" x14ac:dyDescent="0.25">
      <c r="A26" s="1" t="s">
        <v>128</v>
      </c>
    </row>
    <row r="39" spans="2:2" ht="13.8" x14ac:dyDescent="0.25">
      <c r="B39" s="2"/>
    </row>
  </sheetData>
  <printOptions horizontalCentered="1"/>
  <pageMargins left="0.25" right="0.25" top="0.75" bottom="0.3" header="0.3" footer="0.3"/>
  <pageSetup orientation="landscape" r:id="rId1"/>
  <headerFooter scaleWithDoc="0">
    <oddHeader>&amp;C&amp;"Arial,Bold"&amp;14Snapshot 2024 Canada's Newspaper Industry</oddHeader>
    <oddFooter>&amp;LNews Media Canada&amp;C&amp;P&amp;RJuly 2024</oddFooter>
  </headerFooter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7"/>
  <sheetViews>
    <sheetView zoomScaleNormal="100" zoomScaleSheetLayoutView="100" workbookViewId="0">
      <selection sqref="A1:XFD1048576"/>
    </sheetView>
  </sheetViews>
  <sheetFormatPr defaultRowHeight="13.2" x14ac:dyDescent="0.25"/>
  <cols>
    <col min="1" max="1" width="12" style="13" customWidth="1"/>
    <col min="2" max="2" width="6.33203125" style="142" bestFit="1" customWidth="1"/>
    <col min="3" max="3" width="17" style="142" customWidth="1"/>
    <col min="4" max="4" width="15" style="20" customWidth="1"/>
    <col min="5" max="16384" width="8.88671875" style="13"/>
  </cols>
  <sheetData>
    <row r="1" spans="1:4" ht="22.8" x14ac:dyDescent="0.4">
      <c r="A1" s="14" t="s">
        <v>61</v>
      </c>
    </row>
    <row r="2" spans="1:4" ht="22.8" x14ac:dyDescent="0.4">
      <c r="A2" s="14" t="s">
        <v>63</v>
      </c>
    </row>
    <row r="4" spans="1:4" s="3" customFormat="1" ht="27.6" x14ac:dyDescent="0.25">
      <c r="A4" s="59" t="s">
        <v>73</v>
      </c>
      <c r="B4" s="60" t="s">
        <v>27</v>
      </c>
      <c r="C4" s="60" t="s">
        <v>48</v>
      </c>
      <c r="D4" s="64" t="s">
        <v>108</v>
      </c>
    </row>
    <row r="5" spans="1:4" s="4" customFormat="1" ht="13.8" x14ac:dyDescent="0.25">
      <c r="A5" s="4" t="s">
        <v>1</v>
      </c>
      <c r="B5" s="2">
        <v>5</v>
      </c>
      <c r="C5" s="2">
        <v>5</v>
      </c>
      <c r="D5" s="110">
        <f>Table13[[#This Row],['# of Titles with Websites]]/Table13[[#This Row],['# Titles]]</f>
        <v>1</v>
      </c>
    </row>
    <row r="6" spans="1:4" s="4" customFormat="1" ht="13.8" x14ac:dyDescent="0.25">
      <c r="A6" s="4" t="s">
        <v>0</v>
      </c>
      <c r="B6" s="2">
        <v>7</v>
      </c>
      <c r="C6" s="2">
        <v>7</v>
      </c>
      <c r="D6" s="110">
        <f>Table13[[#This Row],['# of Titles with Websites]]/Table13[[#This Row],['# Titles]]</f>
        <v>1</v>
      </c>
    </row>
    <row r="7" spans="1:4" s="4" customFormat="1" ht="13.8" x14ac:dyDescent="0.25">
      <c r="A7" s="4" t="s">
        <v>11</v>
      </c>
      <c r="B7" s="2">
        <v>3</v>
      </c>
      <c r="C7" s="2">
        <v>3</v>
      </c>
      <c r="D7" s="110">
        <f>Table13[[#This Row],['# of Titles with Websites]]/Table13[[#This Row],['# Titles]]</f>
        <v>1</v>
      </c>
    </row>
    <row r="8" spans="1:4" s="4" customFormat="1" ht="13.8" x14ac:dyDescent="0.25">
      <c r="A8" s="4" t="s">
        <v>2</v>
      </c>
      <c r="B8" s="2">
        <v>3</v>
      </c>
      <c r="C8" s="2">
        <v>3</v>
      </c>
      <c r="D8" s="110">
        <f>Table13[[#This Row],['# of Titles with Websites]]/Table13[[#This Row],['# Titles]]</f>
        <v>1</v>
      </c>
    </row>
    <row r="9" spans="1:4" s="4" customFormat="1" ht="13.8" x14ac:dyDescent="0.25">
      <c r="A9" s="4" t="s">
        <v>8</v>
      </c>
      <c r="B9" s="2">
        <v>31</v>
      </c>
      <c r="C9" s="2">
        <v>31</v>
      </c>
      <c r="D9" s="110">
        <f>Table13[[#This Row],['# of Titles with Websites]]/Table13[[#This Row],['# Titles]]</f>
        <v>1</v>
      </c>
    </row>
    <row r="10" spans="1:4" s="4" customFormat="1" ht="13.8" x14ac:dyDescent="0.25">
      <c r="A10" s="4" t="s">
        <v>10</v>
      </c>
      <c r="B10" s="2">
        <v>11</v>
      </c>
      <c r="C10" s="2">
        <v>11</v>
      </c>
      <c r="D10" s="110">
        <f>Table13[[#This Row],['# of Titles with Websites]]/Table13[[#This Row],['# Titles]]</f>
        <v>1</v>
      </c>
    </row>
    <row r="11" spans="1:4" s="4" customFormat="1" ht="13.8" x14ac:dyDescent="0.25">
      <c r="A11" s="4" t="s">
        <v>3</v>
      </c>
      <c r="B11" s="2">
        <v>4</v>
      </c>
      <c r="C11" s="2">
        <v>4</v>
      </c>
      <c r="D11" s="110">
        <f>Table13[[#This Row],['# of Titles with Websites]]/Table13[[#This Row],['# Titles]]</f>
        <v>1</v>
      </c>
    </row>
    <row r="12" spans="1:4" s="4" customFormat="1" ht="13.8" x14ac:dyDescent="0.25">
      <c r="A12" s="4" t="s">
        <v>4</v>
      </c>
      <c r="B12" s="2">
        <v>1</v>
      </c>
      <c r="C12" s="2">
        <v>1</v>
      </c>
      <c r="D12" s="110">
        <f>Table13[[#This Row],['# of Titles with Websites]]/Table13[[#This Row],['# Titles]]</f>
        <v>1</v>
      </c>
    </row>
    <row r="13" spans="1:4" s="4" customFormat="1" ht="13.8" x14ac:dyDescent="0.25">
      <c r="A13" s="4" t="s">
        <v>5</v>
      </c>
      <c r="B13" s="2">
        <v>2</v>
      </c>
      <c r="C13" s="2">
        <v>2</v>
      </c>
      <c r="D13" s="110">
        <f>Table13[[#This Row],['# of Titles with Websites]]/Table13[[#This Row],['# Titles]]</f>
        <v>1</v>
      </c>
    </row>
    <row r="14" spans="1:4" s="4" customFormat="1" ht="13.8" x14ac:dyDescent="0.25">
      <c r="A14" s="4" t="s">
        <v>9</v>
      </c>
      <c r="B14" s="2">
        <v>1</v>
      </c>
      <c r="C14" s="2">
        <v>1</v>
      </c>
      <c r="D14" s="110">
        <f>Table13[[#This Row],['# of Titles with Websites]]/Table13[[#This Row],['# Titles]]</f>
        <v>1</v>
      </c>
    </row>
    <row r="15" spans="1:4" s="4" customFormat="1" ht="13.8" x14ac:dyDescent="0.25">
      <c r="A15" s="4" t="s">
        <v>6</v>
      </c>
      <c r="B15" s="2"/>
      <c r="C15" s="2"/>
      <c r="D15" s="110"/>
    </row>
    <row r="16" spans="1:4" s="4" customFormat="1" ht="13.8" x14ac:dyDescent="0.25">
      <c r="A16" s="4" t="s">
        <v>7</v>
      </c>
      <c r="B16" s="75"/>
      <c r="C16" s="75"/>
      <c r="D16" s="76"/>
    </row>
    <row r="17" spans="1:4" s="4" customFormat="1" ht="13.8" x14ac:dyDescent="0.25">
      <c r="A17" s="4" t="s">
        <v>12</v>
      </c>
      <c r="B17" s="75"/>
      <c r="C17" s="75"/>
      <c r="D17" s="76"/>
    </row>
    <row r="18" spans="1:4" s="96" customFormat="1" ht="13.8" x14ac:dyDescent="0.25">
      <c r="A18" s="96" t="s">
        <v>14</v>
      </c>
      <c r="B18" s="106">
        <f>SUBTOTAL(109,Table13['# Titles])</f>
        <v>68</v>
      </c>
      <c r="C18" s="106">
        <f>SUBTOTAL(109,Table13['# of Titles with Websites])</f>
        <v>68</v>
      </c>
      <c r="D18" s="107">
        <f>C18/B18</f>
        <v>1</v>
      </c>
    </row>
    <row r="20" spans="1:4" x14ac:dyDescent="0.25">
      <c r="A20" s="1" t="s">
        <v>128</v>
      </c>
    </row>
    <row r="37" spans="2:2" ht="13.8" x14ac:dyDescent="0.25">
      <c r="B37" s="2"/>
    </row>
  </sheetData>
  <printOptions horizontalCentered="1"/>
  <pageMargins left="0.25" right="0.25" top="0.75" bottom="0.3" header="0.3" footer="0.3"/>
  <pageSetup orientation="landscape" r:id="rId1"/>
  <headerFooter scaleWithDoc="0">
    <oddHeader>&amp;C&amp;"Arial,Bold"&amp;14Snapshot 2024 Canada's Newspaper Industry</oddHeader>
    <oddFooter>&amp;LNews Media Canada&amp;C&amp;P&amp;RJuly 2024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Total Industry Overview</vt:lpstr>
      <vt:lpstr>Community Circulation Overview</vt:lpstr>
      <vt:lpstr>Community Ownership</vt:lpstr>
      <vt:lpstr>Community Publishing Info</vt:lpstr>
      <vt:lpstr>Community Websites</vt:lpstr>
      <vt:lpstr>Daily Circulation Overview</vt:lpstr>
      <vt:lpstr>Daily Ownership - Titles</vt:lpstr>
      <vt:lpstr>Publishing Info</vt:lpstr>
      <vt:lpstr>Count of Websites by Prov</vt:lpstr>
      <vt:lpstr>'Daily Circulation Overview'!Print_Area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Kelly Levson</cp:lastModifiedBy>
  <cp:lastPrinted>2025-02-04T18:40:59Z</cp:lastPrinted>
  <dcterms:created xsi:type="dcterms:W3CDTF">2018-06-29T18:29:28Z</dcterms:created>
  <dcterms:modified xsi:type="dcterms:W3CDTF">2025-04-22T14:53:22Z</dcterms:modified>
</cp:coreProperties>
</file>