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smediacanadaca-my.sharepoint.com/personal/klevson_newsmediacanada_ca/Documents/!I-INDUSTRY/Snapshot/2025/"/>
    </mc:Choice>
  </mc:AlternateContent>
  <xr:revisionPtr revIDLastSave="175" documentId="8_{B0DA62B0-4C09-402B-B348-11400751FC07}" xr6:coauthVersionLast="47" xr6:coauthVersionMax="47" xr10:uidLastSave="{80A6040D-2A0E-4FD7-93A4-F83A1C61F9CA}"/>
  <bookViews>
    <workbookView xWindow="-108" yWindow="-108" windowWidth="23256" windowHeight="12456" tabRatio="826" firstSheet="3" activeTab="5" xr2:uid="{00000000-000D-0000-FFFF-FFFF00000000}"/>
  </bookViews>
  <sheets>
    <sheet name="Total Industry Overview" sheetId="13" r:id="rId1"/>
    <sheet name="Community Circulation Overview" sheetId="14" r:id="rId2"/>
    <sheet name="Community Ownership" sheetId="15" r:id="rId3"/>
    <sheet name="Community Publishing Info" sheetId="16" r:id="rId4"/>
    <sheet name="Community Websites" sheetId="18" r:id="rId5"/>
    <sheet name="Daily Circulation Overview" sheetId="4" r:id="rId6"/>
    <sheet name="Daily Ownership - Titles" sheetId="5" r:id="rId7"/>
    <sheet name="Publishing Info" sheetId="9" r:id="rId8"/>
    <sheet name="Count of Websites by Prov" sheetId="12" r:id="rId9"/>
  </sheets>
  <definedNames>
    <definedName name="_xlnm.Print_Area" localSheetId="5">'Daily Circulation Overview'!$A$1:$I$39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4" l="1"/>
  <c r="D6" i="12"/>
  <c r="D7" i="12"/>
  <c r="D8" i="12"/>
  <c r="D9" i="12"/>
  <c r="D10" i="12"/>
  <c r="D11" i="12"/>
  <c r="D13" i="12"/>
  <c r="D14" i="12"/>
  <c r="D5" i="12"/>
  <c r="L55" i="14" l="1"/>
  <c r="C5" i="13"/>
  <c r="E23" i="14" l="1"/>
  <c r="E24" i="14"/>
  <c r="E25" i="14"/>
  <c r="E26" i="14"/>
  <c r="E27" i="14"/>
  <c r="E28" i="14"/>
  <c r="E29" i="14"/>
  <c r="E30" i="14"/>
  <c r="E31" i="14"/>
  <c r="E32" i="14"/>
  <c r="E33" i="14"/>
  <c r="E34" i="14"/>
  <c r="E22" i="14"/>
  <c r="E35" i="14" l="1"/>
  <c r="M54" i="14"/>
  <c r="D54" i="14"/>
  <c r="E54" i="14"/>
  <c r="F54" i="14"/>
  <c r="G54" i="14"/>
  <c r="H54" i="14"/>
  <c r="I54" i="14"/>
  <c r="J54" i="14"/>
  <c r="E5" i="9"/>
  <c r="E6" i="9"/>
  <c r="B7" i="9"/>
  <c r="C7" i="9"/>
  <c r="D7" i="9"/>
  <c r="B19" i="5"/>
  <c r="C19" i="5"/>
  <c r="B24" i="15"/>
  <c r="B21" i="15"/>
  <c r="E7" i="9" l="1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C6" i="13"/>
  <c r="C7" i="13"/>
  <c r="C8" i="13"/>
  <c r="C9" i="13"/>
  <c r="C10" i="13"/>
  <c r="C11" i="13"/>
  <c r="C12" i="13"/>
  <c r="C13" i="13"/>
  <c r="C14" i="13"/>
  <c r="C15" i="13"/>
  <c r="C16" i="13"/>
  <c r="C17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5" i="13"/>
  <c r="C17" i="18"/>
  <c r="B17" i="18"/>
  <c r="B23" i="16"/>
  <c r="C20" i="16" s="1"/>
  <c r="B14" i="16"/>
  <c r="C13" i="16" s="1"/>
  <c r="C6" i="16"/>
  <c r="D6" i="16"/>
  <c r="B6" i="16"/>
  <c r="B25" i="15"/>
  <c r="E16" i="13" l="1"/>
  <c r="E8" i="13"/>
  <c r="C19" i="16"/>
  <c r="E10" i="13"/>
  <c r="C12" i="16"/>
  <c r="E6" i="16"/>
  <c r="C22" i="16"/>
  <c r="C11" i="16"/>
  <c r="C21" i="16"/>
  <c r="E15" i="13"/>
  <c r="E7" i="13"/>
  <c r="E14" i="13"/>
  <c r="E13" i="13"/>
  <c r="D18" i="13"/>
  <c r="E17" i="13"/>
  <c r="E9" i="13"/>
  <c r="E12" i="13"/>
  <c r="E11" i="13"/>
  <c r="C18" i="13"/>
  <c r="E6" i="13"/>
  <c r="B18" i="13"/>
  <c r="E5" i="13"/>
  <c r="B26" i="15"/>
  <c r="C24" i="15" s="1"/>
  <c r="L42" i="14"/>
  <c r="L43" i="14"/>
  <c r="L44" i="14"/>
  <c r="L45" i="14"/>
  <c r="L46" i="14"/>
  <c r="L47" i="14"/>
  <c r="L48" i="14"/>
  <c r="L49" i="14"/>
  <c r="L50" i="14"/>
  <c r="L51" i="14"/>
  <c r="L52" i="14"/>
  <c r="L53" i="14"/>
  <c r="L41" i="14"/>
  <c r="D35" i="14"/>
  <c r="D36" i="14" s="1"/>
  <c r="B35" i="14"/>
  <c r="B36" i="14" s="1"/>
  <c r="C35" i="14"/>
  <c r="C36" i="14" s="1"/>
  <c r="E17" i="14"/>
  <c r="D17" i="14"/>
  <c r="C17" i="14"/>
  <c r="B17" i="14"/>
  <c r="F5" i="14"/>
  <c r="F6" i="14"/>
  <c r="F7" i="14"/>
  <c r="F8" i="14"/>
  <c r="F9" i="14"/>
  <c r="F10" i="14"/>
  <c r="F11" i="14"/>
  <c r="F12" i="14"/>
  <c r="F13" i="14"/>
  <c r="F14" i="14"/>
  <c r="F15" i="14"/>
  <c r="F16" i="14"/>
  <c r="K54" i="14"/>
  <c r="C54" i="14"/>
  <c r="B54" i="14"/>
  <c r="C25" i="15" l="1"/>
  <c r="F17" i="14"/>
  <c r="E18" i="13"/>
  <c r="L54" i="14"/>
  <c r="B24" i="9" l="1"/>
  <c r="C23" i="9" s="1"/>
  <c r="B16" i="9"/>
  <c r="C15" i="9" s="1"/>
  <c r="C22" i="9" l="1"/>
  <c r="C24" i="9" s="1"/>
  <c r="C13" i="9"/>
  <c r="C14" i="9"/>
  <c r="C16" i="9" l="1"/>
  <c r="E36" i="4"/>
  <c r="D36" i="4"/>
  <c r="C36" i="4"/>
  <c r="B36" i="4"/>
  <c r="G37" i="4" l="1"/>
  <c r="C18" i="12" l="1"/>
  <c r="B18" i="12"/>
  <c r="F18" i="4"/>
  <c r="E18" i="4"/>
  <c r="D18" i="4"/>
  <c r="C18" i="4"/>
  <c r="D18" i="12" l="1"/>
  <c r="B18" i="4"/>
  <c r="G32" i="4" l="1"/>
  <c r="G35" i="4"/>
  <c r="G30" i="4"/>
  <c r="G24" i="4"/>
  <c r="G29" i="4"/>
  <c r="G33" i="4"/>
  <c r="G27" i="4"/>
  <c r="G31" i="4"/>
  <c r="G28" i="4"/>
  <c r="G25" i="4"/>
  <c r="G26" i="4"/>
  <c r="F36" i="4"/>
  <c r="G23" i="4"/>
  <c r="G36" i="4" s="1"/>
  <c r="G34" i="4"/>
</calcChain>
</file>

<file path=xl/sharedStrings.xml><?xml version="1.0" encoding="utf-8"?>
<sst xmlns="http://schemas.openxmlformats.org/spreadsheetml/2006/main" count="295" uniqueCount="129">
  <si>
    <t>Circulation by Province - All Community Newspapers</t>
  </si>
  <si>
    <t>Province/ Territory</t>
  </si>
  <si>
    <t>Total Titles</t>
  </si>
  <si>
    <t>Total Editions</t>
  </si>
  <si>
    <t>Paid</t>
  </si>
  <si>
    <t>Controlled</t>
  </si>
  <si>
    <r>
      <t xml:space="preserve">Total Circulation
</t>
    </r>
    <r>
      <rPr>
        <sz val="11"/>
        <color indexed="8"/>
        <rFont val="Arial"/>
        <family val="2"/>
      </rPr>
      <t>(all editions)</t>
    </r>
  </si>
  <si>
    <r>
      <t xml:space="preserve">Average Circulation </t>
    </r>
    <r>
      <rPr>
        <sz val="11"/>
        <color indexed="8"/>
        <rFont val="Arial"/>
        <family val="2"/>
      </rPr>
      <t>(per edition)</t>
    </r>
  </si>
  <si>
    <t>BC</t>
  </si>
  <si>
    <t>AB</t>
  </si>
  <si>
    <t>SK</t>
  </si>
  <si>
    <t>MB</t>
  </si>
  <si>
    <t>ON</t>
  </si>
  <si>
    <t>QC</t>
  </si>
  <si>
    <t>NB</t>
  </si>
  <si>
    <t>NL</t>
  </si>
  <si>
    <t>NS</t>
  </si>
  <si>
    <t>PE</t>
  </si>
  <si>
    <t>NT</t>
  </si>
  <si>
    <t>NU</t>
  </si>
  <si>
    <t>YT</t>
  </si>
  <si>
    <t>Total</t>
  </si>
  <si>
    <t>Owner Type</t>
  </si>
  <si>
    <t>Independent Titles</t>
  </si>
  <si>
    <t>Independent Groups*</t>
  </si>
  <si>
    <t>Corporate</t>
  </si>
  <si>
    <t>Publishing Frequency</t>
  </si>
  <si>
    <t>Province/ 
Territory</t>
  </si>
  <si>
    <t>1 Edition per Week</t>
  </si>
  <si>
    <t>2 Editions per Week</t>
  </si>
  <si>
    <t>3 Edition per Week</t>
  </si>
  <si>
    <t>4 Editions per Week</t>
  </si>
  <si>
    <t>Every 2 Weeks</t>
  </si>
  <si>
    <t>Twice per Month</t>
  </si>
  <si>
    <t>Once per Month</t>
  </si>
  <si>
    <t>Every 2 Months</t>
  </si>
  <si>
    <t>Quarterly</t>
  </si>
  <si>
    <t>Other</t>
  </si>
  <si>
    <t>Circulation Figures by Province</t>
  </si>
  <si>
    <t>All Daily and Community Papers</t>
  </si>
  <si>
    <t>Province / Territory</t>
  </si>
  <si>
    <t>Titles</t>
  </si>
  <si>
    <t>Paid Circulation</t>
  </si>
  <si>
    <t>Controlled Circulation</t>
  </si>
  <si>
    <t>Total Circulation</t>
  </si>
  <si>
    <t>Ownership: Editions and Circulation</t>
  </si>
  <si>
    <t>Owner</t>
  </si>
  <si>
    <t># Editions</t>
  </si>
  <si>
    <t>Alta Newspaper Group L.P.</t>
  </si>
  <si>
    <t>Black Press Ltd.</t>
  </si>
  <si>
    <t>Canadian Forces Morale and Welfare Services (CFMWS)</t>
  </si>
  <si>
    <t>Epoch Times Media Inc.</t>
  </si>
  <si>
    <t>FP Newspapers Inc.</t>
  </si>
  <si>
    <t>Glacier Media Inc.</t>
  </si>
  <si>
    <t>Grasslands News Group</t>
  </si>
  <si>
    <t>Great West Media LP</t>
  </si>
  <si>
    <t>Icimédias inc.</t>
  </si>
  <si>
    <t>La Compagnie d'édition André Paquette Inc</t>
  </si>
  <si>
    <t>Lexis Média inc.</t>
  </si>
  <si>
    <t>London Publishing Corporation</t>
  </si>
  <si>
    <t>Okanagan Valley Newspaper Group</t>
  </si>
  <si>
    <t>Post City Magazines</t>
  </si>
  <si>
    <t>Postmedia Network Inc.</t>
  </si>
  <si>
    <t>Independent Groups (46 groups owning 2 or more titles)*</t>
  </si>
  <si>
    <t>Independent Single Titles</t>
  </si>
  <si>
    <t xml:space="preserve"> Owner Type</t>
  </si>
  <si>
    <t>% of Total</t>
  </si>
  <si>
    <t>Independent - Single or Groups*</t>
  </si>
  <si>
    <t>*Independent groups = own 2+ titles</t>
  </si>
  <si>
    <t>Paid and Controlled Circulation Editions</t>
  </si>
  <si>
    <t>Circulation Model</t>
  </si>
  <si>
    <t>Average Total Circ Per Edition</t>
  </si>
  <si>
    <t>Format of Publication</t>
  </si>
  <si>
    <t>Format</t>
  </si>
  <si>
    <t>% Total</t>
  </si>
  <si>
    <t>Broadsheet</t>
  </si>
  <si>
    <t>Magazine</t>
  </si>
  <si>
    <t>Tabloid</t>
  </si>
  <si>
    <t>Publication Language</t>
  </si>
  <si>
    <t>English</t>
  </si>
  <si>
    <t>French</t>
  </si>
  <si>
    <t>English/French</t>
  </si>
  <si>
    <t>English/Aboriginal</t>
  </si>
  <si>
    <t>Website by Province/Territory</t>
  </si>
  <si>
    <t># Websites</t>
  </si>
  <si>
    <t>Websites as % of Total Titles</t>
  </si>
  <si>
    <t>Editions and Circulation Figures by Province</t>
  </si>
  <si>
    <t>Daily Newspapers</t>
  </si>
  <si>
    <t>Province</t>
  </si>
  <si>
    <t>Total # of Titles</t>
  </si>
  <si>
    <t>Total # of Editions</t>
  </si>
  <si>
    <t>Total Paid Circulation</t>
  </si>
  <si>
    <t>Total Controlled Circulation</t>
  </si>
  <si>
    <t>Total Circ All Editions</t>
  </si>
  <si>
    <t>Average Total Circ per Edition</t>
  </si>
  <si>
    <t>Newspaper with Smallest Total Circulation</t>
  </si>
  <si>
    <t>Newspaper with Largest Total Circulation</t>
  </si>
  <si>
    <t xml:space="preserve"> 286,571 </t>
  </si>
  <si>
    <t>Publishing Frequency: Number of Editions Published per Week</t>
  </si>
  <si>
    <t># Titles publishing 3/week</t>
  </si>
  <si>
    <t># Titles publishing 4/week</t>
  </si>
  <si>
    <t># Titles publishing 5/week</t>
  </si>
  <si>
    <t># Titles publishing 6/week</t>
  </si>
  <si>
    <t># Titles publishing 7/week</t>
  </si>
  <si>
    <t>Provincial Total</t>
  </si>
  <si>
    <t>Ownership: Number of Titles</t>
  </si>
  <si>
    <t>Daily Newspaper</t>
  </si>
  <si>
    <t>Number of Editions</t>
  </si>
  <si>
    <t>Continental Newspapers Canada Ltd.</t>
  </si>
  <si>
    <t>Coopérative nationale de l’information indépendante (CN2i)</t>
  </si>
  <si>
    <t>Quebecor Media Inc.</t>
  </si>
  <si>
    <t>The Globe and Mail Inc.</t>
  </si>
  <si>
    <t>Torstar Corporation</t>
  </si>
  <si>
    <t>FolioJumpline Publishing Inc.</t>
  </si>
  <si>
    <t>La Presse inc.</t>
  </si>
  <si>
    <t>Le Devoir Inc.</t>
  </si>
  <si>
    <t>Les Editions de l'Acadie Nouvelle (1984) Ltée</t>
  </si>
  <si>
    <t>The Klein Group Ltd.</t>
  </si>
  <si>
    <t>Business Model: Paid vs. Controlled Circulation</t>
  </si>
  <si>
    <t>Format: Tabloid vs. Broadsheet Editions</t>
  </si>
  <si>
    <t>Digital</t>
  </si>
  <si>
    <t>Language of Publication</t>
  </si>
  <si>
    <t># Titles</t>
  </si>
  <si>
    <t>Number of Newspapers with Websites</t>
  </si>
  <si>
    <t># of Titles with Websites</t>
  </si>
  <si>
    <t>% of Titles with Website</t>
  </si>
  <si>
    <t>Source: News Media Canada database, July 2025</t>
  </si>
  <si>
    <t xml:space="preserve"> 38,583 </t>
  </si>
  <si>
    <t xml:space="preserve"> 2,412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</si>
</sst>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-* #,##0_-;\-* #,##0_-;_-* &quot;-&quot;??_-;_-@_-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indexed="18"/>
      <name val="Calibri"/>
      <family val="2"/>
      <scheme val="minor"/>
    </font>
    <font>
      <sz val="8"/>
      <color indexed="8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8"/>
      <color indexed="1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8"/>
      <color rgb="FF2B269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A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rgb="FF99CCFF"/>
        <bgColor rgb="FF000000"/>
      </patternFill>
    </fill>
    <fill>
      <patternFill patternType="solid">
        <fgColor rgb="FF99CCFA"/>
        <bgColor indexed="64"/>
      </patternFill>
    </fill>
    <fill>
      <patternFill patternType="solid">
        <fgColor rgb="FF16A985"/>
        <bgColor indexed="0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double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theme="1"/>
      </top>
      <bottom style="medium">
        <color indexed="64"/>
      </bottom>
      <diagonal/>
    </border>
    <border>
      <left/>
      <right style="medium">
        <color indexed="64"/>
      </right>
      <top style="double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0">
    <xf numFmtId="0" fontId="0" fillId="0" borderId="0" xfId="0"/>
    <xf numFmtId="166" fontId="0" fillId="0" borderId="0" xfId="1" applyNumberFormat="1" applyFont="1"/>
    <xf numFmtId="0" fontId="4" fillId="0" borderId="0" xfId="4" applyFont="1"/>
    <xf numFmtId="0" fontId="0" fillId="0" borderId="0" xfId="0" applyAlignment="1">
      <alignment wrapText="1"/>
    </xf>
    <xf numFmtId="165" fontId="0" fillId="0" borderId="0" xfId="2" applyNumberFormat="1" applyFont="1"/>
    <xf numFmtId="0" fontId="6" fillId="0" borderId="0" xfId="0" applyFont="1"/>
    <xf numFmtId="166" fontId="7" fillId="0" borderId="0" xfId="1" applyNumberFormat="1" applyFont="1"/>
    <xf numFmtId="0" fontId="7" fillId="0" borderId="0" xfId="0" applyFont="1" applyAlignment="1">
      <alignment wrapText="1"/>
    </xf>
    <xf numFmtId="0" fontId="7" fillId="0" borderId="0" xfId="0" applyFont="1"/>
    <xf numFmtId="0" fontId="9" fillId="0" borderId="3" xfId="7" applyFont="1" applyBorder="1" applyAlignment="1">
      <alignment vertical="center"/>
    </xf>
    <xf numFmtId="9" fontId="0" fillId="0" borderId="0" xfId="2" applyFont="1"/>
    <xf numFmtId="0" fontId="7" fillId="0" borderId="2" xfId="0" applyFont="1" applyBorder="1"/>
    <xf numFmtId="3" fontId="7" fillId="0" borderId="2" xfId="0" applyNumberFormat="1" applyFont="1" applyBorder="1"/>
    <xf numFmtId="0" fontId="14" fillId="4" borderId="5" xfId="0" applyFont="1" applyFill="1" applyBorder="1" applyAlignment="1">
      <alignment horizontal="left" vertical="center" wrapText="1"/>
    </xf>
    <xf numFmtId="164" fontId="1" fillId="0" borderId="0" xfId="0" applyNumberFormat="1" applyFont="1"/>
    <xf numFmtId="166" fontId="11" fillId="0" borderId="0" xfId="1" applyNumberFormat="1" applyFont="1" applyFill="1" applyBorder="1" applyAlignment="1">
      <alignment horizontal="center" vertical="center" wrapText="1"/>
    </xf>
    <xf numFmtId="9" fontId="7" fillId="5" borderId="1" xfId="0" applyNumberFormat="1" applyFont="1" applyFill="1" applyBorder="1"/>
    <xf numFmtId="0" fontId="1" fillId="0" borderId="0" xfId="0" applyFont="1"/>
    <xf numFmtId="0" fontId="10" fillId="0" borderId="0" xfId="4" applyFont="1"/>
    <xf numFmtId="0" fontId="12" fillId="3" borderId="8" xfId="7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9" fontId="1" fillId="0" borderId="0" xfId="2" applyFont="1"/>
    <xf numFmtId="165" fontId="1" fillId="0" borderId="0" xfId="2" applyNumberFormat="1" applyFont="1"/>
    <xf numFmtId="166" fontId="7" fillId="0" borderId="0" xfId="0" applyNumberFormat="1" applyFont="1"/>
    <xf numFmtId="0" fontId="7" fillId="0" borderId="0" xfId="0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0" fontId="12" fillId="2" borderId="4" xfId="8" applyFont="1" applyFill="1" applyBorder="1" applyAlignment="1">
      <alignment horizontal="center" vertical="center" wrapText="1"/>
    </xf>
    <xf numFmtId="3" fontId="12" fillId="3" borderId="6" xfId="8" applyNumberFormat="1" applyFont="1" applyFill="1" applyBorder="1" applyAlignment="1">
      <alignment horizontal="center" vertical="center" wrapText="1"/>
    </xf>
    <xf numFmtId="0" fontId="12" fillId="3" borderId="6" xfId="8" applyFont="1" applyFill="1" applyBorder="1" applyAlignment="1">
      <alignment horizontal="center" vertical="center" wrapText="1"/>
    </xf>
    <xf numFmtId="0" fontId="12" fillId="3" borderId="4" xfId="8" applyFont="1" applyFill="1" applyBorder="1" applyAlignment="1">
      <alignment horizontal="center" vertical="center" wrapText="1"/>
    </xf>
    <xf numFmtId="166" fontId="12" fillId="3" borderId="6" xfId="1" applyNumberFormat="1" applyFont="1" applyFill="1" applyBorder="1" applyAlignment="1">
      <alignment horizontal="center" vertical="center" wrapText="1"/>
    </xf>
    <xf numFmtId="0" fontId="12" fillId="3" borderId="7" xfId="8" applyFont="1" applyFill="1" applyBorder="1" applyAlignment="1">
      <alignment horizontal="center" vertical="center" wrapText="1"/>
    </xf>
    <xf numFmtId="164" fontId="7" fillId="0" borderId="0" xfId="0" applyNumberFormat="1" applyFont="1"/>
    <xf numFmtId="3" fontId="12" fillId="3" borderId="7" xfId="8" applyNumberFormat="1" applyFont="1" applyFill="1" applyBorder="1" applyAlignment="1">
      <alignment horizontal="center" vertical="center" wrapText="1"/>
    </xf>
    <xf numFmtId="0" fontId="7" fillId="0" borderId="11" xfId="0" applyFont="1" applyBorder="1"/>
    <xf numFmtId="166" fontId="7" fillId="0" borderId="12" xfId="1" applyNumberFormat="1" applyFont="1" applyFill="1" applyBorder="1"/>
    <xf numFmtId="166" fontId="16" fillId="5" borderId="1" xfId="0" applyNumberFormat="1" applyFont="1" applyFill="1" applyBorder="1"/>
    <xf numFmtId="0" fontId="9" fillId="0" borderId="11" xfId="9" applyFont="1" applyBorder="1" applyAlignment="1">
      <alignment vertical="center" wrapText="1"/>
    </xf>
    <xf numFmtId="0" fontId="7" fillId="0" borderId="12" xfId="0" applyFont="1" applyBorder="1" applyAlignment="1">
      <alignment horizontal="right"/>
    </xf>
    <xf numFmtId="166" fontId="12" fillId="3" borderId="14" xfId="1" applyNumberFormat="1" applyFont="1" applyFill="1" applyBorder="1" applyAlignment="1">
      <alignment horizontal="center" vertical="center" wrapText="1"/>
    </xf>
    <xf numFmtId="9" fontId="7" fillId="5" borderId="13" xfId="0" applyNumberFormat="1" applyFont="1" applyFill="1" applyBorder="1"/>
    <xf numFmtId="166" fontId="11" fillId="3" borderId="14" xfId="1" applyNumberFormat="1" applyFont="1" applyFill="1" applyBorder="1" applyAlignment="1">
      <alignment horizontal="center" vertical="center" wrapText="1"/>
    </xf>
    <xf numFmtId="0" fontId="12" fillId="3" borderId="16" xfId="8" applyFont="1" applyFill="1" applyBorder="1" applyAlignment="1">
      <alignment horizontal="center" vertical="center" wrapText="1"/>
    </xf>
    <xf numFmtId="0" fontId="12" fillId="3" borderId="17" xfId="8" applyFont="1" applyFill="1" applyBorder="1" applyAlignment="1">
      <alignment horizontal="center" vertical="center" wrapText="1"/>
    </xf>
    <xf numFmtId="0" fontId="12" fillId="3" borderId="18" xfId="8" applyFont="1" applyFill="1" applyBorder="1" applyAlignment="1">
      <alignment horizontal="center" vertical="center" wrapText="1"/>
    </xf>
    <xf numFmtId="0" fontId="7" fillId="0" borderId="19" xfId="0" applyFont="1" applyBorder="1"/>
    <xf numFmtId="0" fontId="12" fillId="3" borderId="16" xfId="11" applyFont="1" applyFill="1" applyBorder="1" applyAlignment="1">
      <alignment horizontal="center" vertical="center" wrapText="1"/>
    </xf>
    <xf numFmtId="0" fontId="12" fillId="3" borderId="17" xfId="11" applyFont="1" applyFill="1" applyBorder="1" applyAlignment="1">
      <alignment horizontal="center" vertical="center" wrapText="1"/>
    </xf>
    <xf numFmtId="165" fontId="12" fillId="3" borderId="18" xfId="11" applyNumberFormat="1" applyFont="1" applyFill="1" applyBorder="1" applyAlignment="1">
      <alignment horizontal="center" vertical="center" wrapText="1"/>
    </xf>
    <xf numFmtId="165" fontId="7" fillId="0" borderId="12" xfId="2" applyNumberFormat="1" applyFont="1" applyFill="1" applyBorder="1"/>
    <xf numFmtId="3" fontId="12" fillId="3" borderId="17" xfId="8" applyNumberFormat="1" applyFont="1" applyFill="1" applyBorder="1" applyAlignment="1">
      <alignment horizontal="center" vertical="center" wrapText="1"/>
    </xf>
    <xf numFmtId="3" fontId="12" fillId="3" borderId="18" xfId="8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66" fontId="7" fillId="0" borderId="9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66" fontId="7" fillId="0" borderId="0" xfId="1" applyNumberFormat="1" applyFont="1" applyBorder="1"/>
    <xf numFmtId="166" fontId="7" fillId="0" borderId="23" xfId="0" applyNumberFormat="1" applyFont="1" applyBorder="1"/>
    <xf numFmtId="166" fontId="7" fillId="0" borderId="22" xfId="1" applyNumberFormat="1" applyFont="1" applyBorder="1" applyAlignment="1">
      <alignment horizontal="center" vertical="center" wrapText="1"/>
    </xf>
    <xf numFmtId="166" fontId="8" fillId="0" borderId="0" xfId="1" applyNumberFormat="1" applyFont="1" applyBorder="1"/>
    <xf numFmtId="166" fontId="7" fillId="0" borderId="23" xfId="1" applyNumberFormat="1" applyFont="1" applyBorder="1"/>
    <xf numFmtId="0" fontId="7" fillId="0" borderId="0" xfId="0" applyFont="1" applyAlignment="1">
      <alignment horizontal="center" vertical="center" wrapText="1"/>
    </xf>
    <xf numFmtId="166" fontId="7" fillId="0" borderId="0" xfId="1" applyNumberFormat="1" applyFont="1" applyBorder="1" applyAlignment="1">
      <alignment horizontal="center" vertical="center" wrapText="1"/>
    </xf>
    <xf numFmtId="166" fontId="7" fillId="0" borderId="0" xfId="1" applyNumberFormat="1" applyFont="1" applyFill="1" applyBorder="1"/>
    <xf numFmtId="165" fontId="7" fillId="0" borderId="0" xfId="2" applyNumberFormat="1" applyFont="1" applyBorder="1" applyAlignment="1">
      <alignment horizontal="center" vertical="center"/>
    </xf>
    <xf numFmtId="165" fontId="7" fillId="0" borderId="0" xfId="2" applyNumberFormat="1" applyFont="1" applyBorder="1"/>
    <xf numFmtId="165" fontId="7" fillId="0" borderId="0" xfId="2" applyNumberFormat="1" applyFont="1" applyBorder="1" applyAlignment="1">
      <alignment horizontal="center" vertical="center" wrapText="1"/>
    </xf>
    <xf numFmtId="166" fontId="17" fillId="5" borderId="20" xfId="0" applyNumberFormat="1" applyFont="1" applyFill="1" applyBorder="1"/>
    <xf numFmtId="0" fontId="12" fillId="2" borderId="16" xfId="8" applyFont="1" applyFill="1" applyBorder="1" applyAlignment="1">
      <alignment horizontal="center" vertical="center" wrapText="1"/>
    </xf>
    <xf numFmtId="0" fontId="12" fillId="2" borderId="17" xfId="8" applyFont="1" applyFill="1" applyBorder="1" applyAlignment="1">
      <alignment horizontal="center" vertical="center" wrapText="1"/>
    </xf>
    <xf numFmtId="3" fontId="12" fillId="2" borderId="17" xfId="8" applyNumberFormat="1" applyFont="1" applyFill="1" applyBorder="1" applyAlignment="1">
      <alignment horizontal="center" vertical="center" wrapText="1"/>
    </xf>
    <xf numFmtId="0" fontId="12" fillId="2" borderId="18" xfId="8" applyFont="1" applyFill="1" applyBorder="1" applyAlignment="1">
      <alignment horizontal="center" vertical="center" wrapText="1"/>
    </xf>
    <xf numFmtId="3" fontId="7" fillId="0" borderId="12" xfId="0" applyNumberFormat="1" applyFont="1" applyBorder="1"/>
    <xf numFmtId="166" fontId="7" fillId="0" borderId="26" xfId="0" applyNumberFormat="1" applyFont="1" applyBorder="1"/>
    <xf numFmtId="9" fontId="7" fillId="0" borderId="27" xfId="0" applyNumberFormat="1" applyFont="1" applyBorder="1"/>
    <xf numFmtId="0" fontId="12" fillId="3" borderId="28" xfId="7" applyFont="1" applyFill="1" applyBorder="1" applyAlignment="1">
      <alignment horizontal="center" vertical="center" wrapText="1"/>
    </xf>
    <xf numFmtId="0" fontId="12" fillId="3" borderId="29" xfId="7" applyFont="1" applyFill="1" applyBorder="1" applyAlignment="1">
      <alignment horizontal="center" vertical="center" wrapText="1"/>
    </xf>
    <xf numFmtId="166" fontId="7" fillId="0" borderId="0" xfId="1" applyNumberFormat="1" applyFont="1" applyBorder="1" applyAlignment="1">
      <alignment horizontal="center" vertical="center"/>
    </xf>
    <xf numFmtId="9" fontId="7" fillId="0" borderId="0" xfId="2" applyFont="1" applyBorder="1" applyAlignment="1">
      <alignment horizontal="center" vertical="center"/>
    </xf>
    <xf numFmtId="0" fontId="12" fillId="3" borderId="14" xfId="8" applyFont="1" applyFill="1" applyBorder="1" applyAlignment="1">
      <alignment horizontal="center" vertical="center" wrapText="1"/>
    </xf>
    <xf numFmtId="0" fontId="7" fillId="0" borderId="31" xfId="0" applyFont="1" applyBorder="1"/>
    <xf numFmtId="166" fontId="16" fillId="5" borderId="32" xfId="0" applyNumberFormat="1" applyFont="1" applyFill="1" applyBorder="1"/>
    <xf numFmtId="9" fontId="16" fillId="5" borderId="15" xfId="0" applyNumberFormat="1" applyFont="1" applyFill="1" applyBorder="1"/>
    <xf numFmtId="0" fontId="9" fillId="0" borderId="31" xfId="7" applyFont="1" applyBorder="1" applyAlignment="1">
      <alignment vertical="center"/>
    </xf>
    <xf numFmtId="166" fontId="7" fillId="0" borderId="33" xfId="0" applyNumberFormat="1" applyFont="1" applyBorder="1"/>
    <xf numFmtId="9" fontId="7" fillId="0" borderId="34" xfId="0" applyNumberFormat="1" applyFont="1" applyBorder="1"/>
    <xf numFmtId="0" fontId="16" fillId="5" borderId="14" xfId="0" applyFont="1" applyFill="1" applyBorder="1"/>
    <xf numFmtId="0" fontId="7" fillId="0" borderId="21" xfId="0" applyFont="1" applyBorder="1"/>
    <xf numFmtId="166" fontId="7" fillId="0" borderId="9" xfId="1" applyNumberFormat="1" applyFont="1" applyBorder="1"/>
    <xf numFmtId="166" fontId="8" fillId="0" borderId="9" xfId="1" applyNumberFormat="1" applyFont="1" applyBorder="1"/>
    <xf numFmtId="166" fontId="7" fillId="0" borderId="22" xfId="1" applyNumberFormat="1" applyFont="1" applyBorder="1"/>
    <xf numFmtId="9" fontId="7" fillId="0" borderId="0" xfId="2" applyFont="1"/>
    <xf numFmtId="0" fontId="12" fillId="3" borderId="1" xfId="8" applyFont="1" applyFill="1" applyBorder="1" applyAlignment="1">
      <alignment horizontal="center" vertical="center" wrapText="1"/>
    </xf>
    <xf numFmtId="0" fontId="12" fillId="3" borderId="13" xfId="8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165" fontId="7" fillId="0" borderId="12" xfId="0" applyNumberFormat="1" applyFont="1" applyBorder="1"/>
    <xf numFmtId="166" fontId="7" fillId="0" borderId="35" xfId="1" applyNumberFormat="1" applyFont="1" applyFill="1" applyBorder="1"/>
    <xf numFmtId="0" fontId="16" fillId="0" borderId="0" xfId="0" applyFont="1"/>
    <xf numFmtId="0" fontId="16" fillId="0" borderId="30" xfId="0" applyFont="1" applyBorder="1" applyAlignment="1">
      <alignment wrapText="1"/>
    </xf>
    <xf numFmtId="166" fontId="16" fillId="0" borderId="0" xfId="0" applyNumberFormat="1" applyFont="1"/>
    <xf numFmtId="166" fontId="16" fillId="0" borderId="23" xfId="0" applyNumberFormat="1" applyFont="1" applyBorder="1"/>
    <xf numFmtId="0" fontId="16" fillId="0" borderId="14" xfId="0" applyFont="1" applyBorder="1" applyAlignment="1">
      <alignment wrapText="1"/>
    </xf>
    <xf numFmtId="166" fontId="16" fillId="0" borderId="24" xfId="0" applyNumberFormat="1" applyFont="1" applyBorder="1"/>
    <xf numFmtId="166" fontId="16" fillId="0" borderId="25" xfId="0" applyNumberFormat="1" applyFont="1" applyBorder="1"/>
    <xf numFmtId="0" fontId="16" fillId="0" borderId="0" xfId="0" applyFont="1" applyAlignment="1">
      <alignment wrapText="1"/>
    </xf>
    <xf numFmtId="165" fontId="16" fillId="0" borderId="0" xfId="0" applyNumberFormat="1" applyFont="1"/>
    <xf numFmtId="166" fontId="16" fillId="0" borderId="0" xfId="1" applyNumberFormat="1" applyFont="1"/>
    <xf numFmtId="166" fontId="16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166" fontId="7" fillId="0" borderId="0" xfId="1" applyNumberFormat="1" applyFont="1" applyBorder="1" applyAlignment="1">
      <alignment horizontal="right"/>
    </xf>
    <xf numFmtId="166" fontId="16" fillId="0" borderId="0" xfId="0" applyNumberFormat="1" applyFont="1" applyAlignment="1">
      <alignment horizontal="right"/>
    </xf>
    <xf numFmtId="165" fontId="7" fillId="0" borderId="0" xfId="2" applyNumberFormat="1" applyFont="1"/>
    <xf numFmtId="166" fontId="16" fillId="5" borderId="13" xfId="0" applyNumberFormat="1" applyFont="1" applyFill="1" applyBorder="1" applyAlignment="1">
      <alignment horizontal="right"/>
    </xf>
    <xf numFmtId="0" fontId="16" fillId="0" borderId="37" xfId="0" applyFont="1" applyBorder="1"/>
    <xf numFmtId="166" fontId="16" fillId="0" borderId="10" xfId="0" applyNumberFormat="1" applyFont="1" applyBorder="1"/>
    <xf numFmtId="3" fontId="16" fillId="5" borderId="38" xfId="0" applyNumberFormat="1" applyFont="1" applyFill="1" applyBorder="1"/>
    <xf numFmtId="165" fontId="16" fillId="5" borderId="15" xfId="0" applyNumberFormat="1" applyFont="1" applyFill="1" applyBorder="1"/>
    <xf numFmtId="3" fontId="16" fillId="5" borderId="15" xfId="0" applyNumberFormat="1" applyFont="1" applyFill="1" applyBorder="1"/>
    <xf numFmtId="0" fontId="16" fillId="5" borderId="38" xfId="0" applyFont="1" applyFill="1" applyBorder="1"/>
    <xf numFmtId="166" fontId="7" fillId="0" borderId="2" xfId="1" applyNumberFormat="1" applyFont="1" applyFill="1" applyBorder="1"/>
    <xf numFmtId="166" fontId="7" fillId="0" borderId="2" xfId="1" applyNumberFormat="1" applyFont="1" applyBorder="1" applyAlignment="1">
      <alignment horizontal="right"/>
    </xf>
    <xf numFmtId="0" fontId="12" fillId="3" borderId="19" xfId="8" applyFont="1" applyFill="1" applyBorder="1" applyAlignment="1">
      <alignment horizontal="center" vertical="center" wrapText="1"/>
    </xf>
    <xf numFmtId="0" fontId="16" fillId="5" borderId="0" xfId="0" applyFont="1" applyFill="1"/>
    <xf numFmtId="0" fontId="16" fillId="5" borderId="23" xfId="0" applyFont="1" applyFill="1" applyBorder="1"/>
    <xf numFmtId="0" fontId="7" fillId="0" borderId="2" xfId="0" applyFont="1" applyBorder="1" applyAlignment="1">
      <alignment horizontal="center"/>
    </xf>
    <xf numFmtId="166" fontId="7" fillId="0" borderId="12" xfId="1" applyNumberFormat="1" applyFont="1" applyBorder="1" applyAlignment="1">
      <alignment horizontal="right"/>
    </xf>
    <xf numFmtId="0" fontId="12" fillId="6" borderId="16" xfId="8" applyFont="1" applyFill="1" applyBorder="1" applyAlignment="1">
      <alignment horizontal="center" vertical="center" wrapText="1"/>
    </xf>
    <xf numFmtId="0" fontId="12" fillId="6" borderId="17" xfId="8" applyFont="1" applyFill="1" applyBorder="1" applyAlignment="1">
      <alignment horizontal="center" vertical="center" wrapText="1"/>
    </xf>
    <xf numFmtId="0" fontId="12" fillId="6" borderId="18" xfId="8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left" vertical="center" wrapText="1"/>
    </xf>
    <xf numFmtId="3" fontId="12" fillId="6" borderId="40" xfId="0" applyNumberFormat="1" applyFont="1" applyFill="1" applyBorder="1" applyAlignment="1">
      <alignment horizontal="right" vertical="center" wrapText="1"/>
    </xf>
    <xf numFmtId="3" fontId="12" fillId="6" borderId="41" xfId="0" applyNumberFormat="1" applyFont="1" applyFill="1" applyBorder="1" applyAlignment="1">
      <alignment horizontal="right" vertical="center" wrapText="1"/>
    </xf>
    <xf numFmtId="0" fontId="16" fillId="5" borderId="39" xfId="0" applyFont="1" applyFill="1" applyBorder="1"/>
    <xf numFmtId="0" fontId="16" fillId="5" borderId="40" xfId="0" applyFont="1" applyFill="1" applyBorder="1"/>
    <xf numFmtId="165" fontId="16" fillId="5" borderId="41" xfId="0" applyNumberFormat="1" applyFont="1" applyFill="1" applyBorder="1"/>
    <xf numFmtId="0" fontId="7" fillId="0" borderId="11" xfId="0" applyFont="1" applyBorder="1" applyAlignment="1">
      <alignment horizontal="center"/>
    </xf>
    <xf numFmtId="0" fontId="12" fillId="3" borderId="17" xfId="10" applyFont="1" applyFill="1" applyBorder="1" applyAlignment="1">
      <alignment horizontal="center" vertical="center" wrapText="1"/>
    </xf>
    <xf numFmtId="0" fontId="12" fillId="3" borderId="18" xfId="10" applyFont="1" applyFill="1" applyBorder="1" applyAlignment="1">
      <alignment horizontal="center" vertical="center" wrapText="1"/>
    </xf>
    <xf numFmtId="0" fontId="12" fillId="3" borderId="39" xfId="8" applyFont="1" applyFill="1" applyBorder="1" applyAlignment="1">
      <alignment horizontal="center" vertical="center" wrapText="1"/>
    </xf>
    <xf numFmtId="0" fontId="12" fillId="3" borderId="40" xfId="8" applyFont="1" applyFill="1" applyBorder="1" applyAlignment="1">
      <alignment horizontal="center" vertical="center" wrapText="1"/>
    </xf>
    <xf numFmtId="0" fontId="12" fillId="3" borderId="41" xfId="8" applyFont="1" applyFill="1" applyBorder="1" applyAlignment="1">
      <alignment horizontal="center" vertical="center" wrapText="1"/>
    </xf>
    <xf numFmtId="166" fontId="15" fillId="0" borderId="10" xfId="0" applyNumberFormat="1" applyFont="1" applyBorder="1" applyAlignment="1">
      <alignment horizontal="right"/>
    </xf>
    <xf numFmtId="166" fontId="16" fillId="0" borderId="10" xfId="0" applyNumberFormat="1" applyFont="1" applyBorder="1" applyAlignment="1">
      <alignment horizontal="right"/>
    </xf>
    <xf numFmtId="166" fontId="16" fillId="0" borderId="36" xfId="0" applyNumberFormat="1" applyFont="1" applyBorder="1" applyAlignment="1">
      <alignment horizontal="right"/>
    </xf>
    <xf numFmtId="0" fontId="19" fillId="0" borderId="0" xfId="3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3" applyFont="1" applyAlignment="1">
      <alignment horizontal="left" vertical="center"/>
    </xf>
  </cellXfs>
  <cellStyles count="12">
    <cellStyle name="Comma" xfId="1" builtinId="3"/>
    <cellStyle name="Normal" xfId="0" builtinId="0"/>
    <cellStyle name="Normal 2" xfId="5" xr:uid="{00000000-0005-0000-0000-000002000000}"/>
    <cellStyle name="Normal 3" xfId="3" xr:uid="{00000000-0005-0000-0000-000003000000}"/>
    <cellStyle name="Normal 4" xfId="4" xr:uid="{00000000-0005-0000-0000-000004000000}"/>
    <cellStyle name="Normal_Ownership - by province 2" xfId="7" xr:uid="{AB6D74AC-14A6-49E6-97BC-92A8E99397E6}"/>
    <cellStyle name="Normal_Sheet1" xfId="9" xr:uid="{2DCAC5B3-B9D8-4D66-9CC4-B44F64520C4A}"/>
    <cellStyle name="Normal_Sheet7" xfId="8" xr:uid="{1A15923C-3CF7-455C-8905-069B624E6794}"/>
    <cellStyle name="Normal_Sheet7 2" xfId="10" xr:uid="{10BDAA7A-A716-4F92-BE6C-FCBBEB98DCCE}"/>
    <cellStyle name="Normal_Tabloid Broadsheet 2" xfId="11" xr:uid="{26528E68-DBB5-43E4-B204-9ADCA1A0CA38}"/>
    <cellStyle name="Percent" xfId="2" builtinId="5"/>
    <cellStyle name="Percent 2" xfId="6" xr:uid="{00000000-0005-0000-0000-000006000000}"/>
  </cellStyles>
  <dxfs count="9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6" formatCode="_-* #,##0_-;\-* #,##0_-;_-* &quot;-&quot;??_-;_-@_-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6" formatCode="_-* #,##0_-;\-* #,##0_-;_-* &quot;-&quot;??_-;_-@_-"/>
      <border diagonalUp="0" diagonalDown="0" outline="0">
        <left style="medium">
          <color indexed="64"/>
        </left>
        <right/>
        <top/>
        <bottom/>
      </border>
    </dxf>
    <dxf>
      <border>
        <top style="medium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* #,##0_-;\-* #,##0_-;_-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* #,##0_-;\-* #,##0_-;_-* &quot;-&quot;??_-;_-@_-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6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 style="medium">
          <color indexed="64"/>
        </left>
        <right/>
        <top/>
        <bottom/>
      </border>
    </dxf>
    <dxf>
      <border>
        <top style="medium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16A9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25" displayName="Table25" ref="A4:G18" totalsRowCount="1" headerRowDxfId="95" dataDxfId="94" totalsRowDxfId="93" totalsRowBorderDxfId="92">
  <tableColumns count="7">
    <tableColumn id="1" xr3:uid="{00000000-0010-0000-0300-000001000000}" name="Province" totalsRowLabel="Total" dataDxfId="91" totalsRowDxfId="90"/>
    <tableColumn id="2" xr3:uid="{00000000-0010-0000-0300-000002000000}" name="Total # of Titles" totalsRowFunction="sum" dataDxfId="89" totalsRowDxfId="88" dataCellStyle="Comma"/>
    <tableColumn id="3" xr3:uid="{00000000-0010-0000-0300-000003000000}" name="Total # of Editions" totalsRowFunction="sum" dataDxfId="87" totalsRowDxfId="86" dataCellStyle="Comma"/>
    <tableColumn id="4" xr3:uid="{00000000-0010-0000-0300-000004000000}" name="Total Paid Circulation" totalsRowFunction="sum" dataDxfId="85" totalsRowDxfId="84" dataCellStyle="Comma"/>
    <tableColumn id="5" xr3:uid="{00000000-0010-0000-0300-000005000000}" name="Total Controlled Circulation" totalsRowFunction="sum" dataDxfId="83" totalsRowDxfId="82" dataCellStyle="Comma"/>
    <tableColumn id="6" xr3:uid="{00000000-0010-0000-0300-000006000000}" name="Total Circ All Editions" totalsRowFunction="sum" dataDxfId="81" totalsRowDxfId="80"/>
    <tableColumn id="7" xr3:uid="{00000000-0010-0000-0300-000007000000}" name="Average Total Circ per Edition" totalsRowLabel=" 38,583 " dataDxfId="79" totalsRowDxfId="78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BAE340F-B2EB-4ED9-8AA3-967AE035AAE2}" name="Table318" displayName="Table318" ref="H4:I18" totalsRowCount="1" headerRowDxfId="77" dataDxfId="76" totalsRowDxfId="75" totalsRowBorderDxfId="74">
  <tableColumns count="2">
    <tableColumn id="2" xr3:uid="{0F7720AB-79B0-4F80-B30C-014465CA5327}" name="Newspaper with Smallest Total Circulation" totalsRowLabel=" 2,412 " dataDxfId="73" totalsRowDxfId="72"/>
    <tableColumn id="3" xr3:uid="{7974CA6C-FE88-46CE-A385-A888117FD0A0}" name="Newspaper with Largest Total Circulation" totalsRowLabel=" 286,571 " dataDxfId="71" totalsRowDxfId="70"/>
  </tableColumns>
  <tableStyleInfo name="TableStyleMedium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5A0AE0D-D024-49DF-ACFF-BA5D6BBF50DF}" name="Table120" displayName="Table120" ref="A22:G36" totalsRowCount="1" headerRowDxfId="69" dataDxfId="68" totalsRowDxfId="67">
  <tableColumns count="7">
    <tableColumn id="1" xr3:uid="{D87038D9-FDD6-4B6F-A159-B706EAE289B8}" name="Province" totalsRowLabel="Total # of Titles" dataDxfId="66" totalsRowDxfId="65"/>
    <tableColumn id="4" xr3:uid="{A6EC9495-EB9A-4092-9719-835B4FFF9FF2}" name="# Titles publishing 3/week" totalsRowFunction="sum" dataDxfId="64" totalsRowDxfId="63" dataCellStyle="Comma"/>
    <tableColumn id="5" xr3:uid="{F3AE1DB8-E98B-4FC6-84EC-5BD40AF4CC2D}" name="# Titles publishing 4/week" totalsRowFunction="sum" dataDxfId="62" dataCellStyle="Comma"/>
    <tableColumn id="6" xr3:uid="{4C29628C-ED20-4A67-9587-8ADF74E1B81E}" name="# Titles publishing 5/week" totalsRowFunction="sum" dataDxfId="61" dataCellStyle="Comma"/>
    <tableColumn id="7" xr3:uid="{A4DAE6B3-A90A-4488-B9A3-E8AF18BF768C}" name="# Titles publishing 6/week" totalsRowFunction="sum" dataDxfId="60" dataCellStyle="Comma"/>
    <tableColumn id="8" xr3:uid="{26C87A0D-9BC2-436B-A826-1B4D9126D162}" name="# Titles publishing 7/week" totalsRowFunction="sum" dataDxfId="59"/>
    <tableColumn id="14" xr3:uid="{8A3D6A51-15CE-47BB-A9D8-46C3841D0E45}" name="Provincial Total" totalsRowFunction="sum" dataDxfId="58">
      <calculatedColumnFormula>SUM(Table120[[#This Row],['# Titles publishing 3/week]:['# Titles publishing 7/week]])</calculatedColumnFormula>
    </tableColumn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8005D63-8DA8-401A-9834-3B401572236A}" name="Table7" displayName="Table7" ref="A4:C19" totalsRowCount="1" headerRowDxfId="57" dataDxfId="56" totalsRowDxfId="54" tableBorderDxfId="55">
  <tableColumns count="3">
    <tableColumn id="1" xr3:uid="{B57831A3-5378-489A-A476-C2E8C5D492A5}" name="Owner" totalsRowLabel="Total" dataDxfId="53" totalsRowDxfId="52"/>
    <tableColumn id="3" xr3:uid="{A77D03FF-D1DF-4DEF-9DF5-CE626CC32E27}" name="Daily Newspaper" totalsRowFunction="sum" dataDxfId="51" totalsRowDxfId="50"/>
    <tableColumn id="2" xr3:uid="{F078C1A4-CDEC-4F12-89B4-23FA441777C2}" name="Number of Editions" totalsRowFunction="sum" dataDxfId="49" totalsRowDxfId="48" dataCellStyle="Comma"/>
  </tableColumns>
  <tableStyleInfo name="TableStyleMedium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4:F7" totalsRowCount="1" headerRowDxfId="47" dataDxfId="46" totalsRowDxfId="44" tableBorderDxfId="45">
  <tableColumns count="6">
    <tableColumn id="1" xr3:uid="{00000000-0010-0000-0800-000001000000}" name="Circulation Model" totalsRowLabel="Total" dataDxfId="43" totalsRowDxfId="42"/>
    <tableColumn id="2" xr3:uid="{00000000-0010-0000-0800-000002000000}" name="Number of Editions" totalsRowFunction="sum" dataDxfId="41" totalsRowDxfId="40" dataCellStyle="Comma"/>
    <tableColumn id="3" xr3:uid="{00000000-0010-0000-0800-000003000000}" name="Paid Circulation" totalsRowFunction="sum" dataDxfId="39" totalsRowDxfId="38" dataCellStyle="Comma"/>
    <tableColumn id="4" xr3:uid="{00000000-0010-0000-0800-000004000000}" name="Controlled Circulation" totalsRowFunction="sum" dataDxfId="37" totalsRowDxfId="36" dataCellStyle="Comma"/>
    <tableColumn id="5" xr3:uid="{00000000-0010-0000-0800-000005000000}" name="Total Circulation" totalsRowFunction="sum" dataDxfId="35" totalsRowDxfId="34" dataCellStyle="Comma">
      <calculatedColumnFormula>SUM(Table10[[#This Row],[Paid Circulation]:[Controlled Circulation]])</calculatedColumnFormula>
    </tableColumn>
    <tableColumn id="6" xr3:uid="{00000000-0010-0000-0800-000006000000}" name="Average Total Circ Per Edition" totalsRowLabel=" 38,583 " dataDxfId="33" totalsRowDxfId="32" dataCellStyle="Comma"/>
  </tableColumns>
  <tableStyleInfo name="TableStyleMedium1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54A4419-04B1-45C3-AC36-A4A3C679D119}" name="Table1121" displayName="Table1121" ref="A12:C16" totalsRowCount="1" headerRowDxfId="31" dataDxfId="30" totalsRowDxfId="28" tableBorderDxfId="29">
  <tableColumns count="3">
    <tableColumn id="1" xr3:uid="{DC949208-09B6-4C70-8E71-627542DB3E49}" name="Format" totalsRowLabel="Total" dataDxfId="27" totalsRowDxfId="26"/>
    <tableColumn id="2" xr3:uid="{13DE8D9A-E0EE-43B3-8D05-D0DBFB415ADE}" name="Number of Editions" totalsRowFunction="sum" dataDxfId="25" totalsRowDxfId="24"/>
    <tableColumn id="3" xr3:uid="{28B2B38C-A2E3-4611-AA7C-5D661C0423A8}" name="% Total" totalsRowFunction="sum" dataDxfId="23" totalsRowDxfId="22">
      <calculatedColumnFormula>Table1121[[#This Row],[Number of Editions]]/Table1121[[#Totals],[Number of Editions]]</calculatedColumnFormula>
    </tableColumn>
  </tableColumns>
  <tableStyleInfo name="TableStyleMedium1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376FB10-9826-4562-B130-F81A69E69E17}" name="Table1222" displayName="Table1222" ref="A21:C24" totalsRowCount="1" headerRowDxfId="21" dataDxfId="20" totalsRowDxfId="18" tableBorderDxfId="19">
  <tableColumns count="3">
    <tableColumn id="1" xr3:uid="{B78AFED8-3C98-410C-BDC6-4E20079C14D6}" name="Language of Publication" totalsRowLabel="Total" dataDxfId="17" totalsRowDxfId="16"/>
    <tableColumn id="2" xr3:uid="{EE01F352-581D-450F-A2B7-580E8B68F88C}" name="# Titles" totalsRowFunction="sum" dataDxfId="15" totalsRowDxfId="14"/>
    <tableColumn id="3" xr3:uid="{28CD99D7-19C0-44B3-96F1-DE39A191602F}" name="% Total" totalsRowFunction="sum" dataDxfId="13" totalsRowDxfId="12">
      <calculatedColumnFormula>Table1222[[#This Row],['# Titles]]/Table1222[[#Totals],['# Titles]]</calculatedColumnFormula>
    </tableColumn>
  </tableColumns>
  <tableStyleInfo name="TableStyleMedium1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4:D18" totalsRowCount="1" headerRowDxfId="11" dataDxfId="10" totalsRowDxfId="8" tableBorderDxfId="9">
  <tableColumns count="4">
    <tableColumn id="1" xr3:uid="{00000000-0010-0000-0B00-000001000000}" name="Province/ Territory" totalsRowLabel="Total" dataDxfId="7" totalsRowDxfId="6"/>
    <tableColumn id="4" xr3:uid="{00000000-0010-0000-0B00-000004000000}" name="# Titles" totalsRowFunction="sum" dataDxfId="5" totalsRowDxfId="4"/>
    <tableColumn id="2" xr3:uid="{00000000-0010-0000-0B00-000002000000}" name="# of Titles with Websites" totalsRowFunction="sum" dataDxfId="3" totalsRowDxfId="2"/>
    <tableColumn id="3" xr3:uid="{00000000-0010-0000-0B00-000003000000}" name="% of Titles with Website" totalsRowFunction="custom" dataDxfId="1" totalsRowDxfId="0">
      <calculatedColumnFormula>Table13[[#This Row],['# of Titles with Websites]]/Table13[[#This Row],['# Titles]]</calculatedColumnFormula>
      <totalsRowFormula>C18/B18</totalsRowFormula>
    </tableColumn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2DC52-4C29-4ACB-961F-D54BF0F651F3}">
  <sheetPr>
    <tabColor rgb="FFC00000"/>
  </sheetPr>
  <dimension ref="A1:E20"/>
  <sheetViews>
    <sheetView zoomScaleNormal="100" zoomScaleSheetLayoutView="100" workbookViewId="0">
      <selection activeCell="D30" sqref="D30"/>
    </sheetView>
  </sheetViews>
  <sheetFormatPr defaultRowHeight="13.2" x14ac:dyDescent="0.25"/>
  <cols>
    <col min="1" max="1" width="15.33203125" customWidth="1"/>
    <col min="2" max="2" width="8.44140625" customWidth="1"/>
    <col min="3" max="3" width="17.33203125" customWidth="1"/>
    <col min="4" max="4" width="17.44140625" customWidth="1"/>
    <col min="5" max="5" width="16.88671875" bestFit="1" customWidth="1"/>
  </cols>
  <sheetData>
    <row r="1" spans="1:5" ht="22.8" x14ac:dyDescent="0.25">
      <c r="A1" s="147" t="s">
        <v>38</v>
      </c>
      <c r="B1" s="147"/>
      <c r="C1" s="147"/>
      <c r="D1" s="147"/>
      <c r="E1" s="147"/>
    </row>
    <row r="2" spans="1:5" ht="22.8" x14ac:dyDescent="0.25">
      <c r="A2" s="147" t="s">
        <v>39</v>
      </c>
      <c r="B2" s="147"/>
      <c r="C2" s="147"/>
      <c r="D2" s="147"/>
      <c r="E2" s="147"/>
    </row>
    <row r="3" spans="1:5" ht="13.8" thickBot="1" x14ac:dyDescent="0.3"/>
    <row r="4" spans="1:5" s="26" customFormat="1" ht="27.6" x14ac:dyDescent="0.25">
      <c r="A4" s="129" t="s">
        <v>40</v>
      </c>
      <c r="B4" s="130" t="s">
        <v>41</v>
      </c>
      <c r="C4" s="130" t="s">
        <v>42</v>
      </c>
      <c r="D4" s="130" t="s">
        <v>43</v>
      </c>
      <c r="E4" s="131" t="s">
        <v>44</v>
      </c>
    </row>
    <row r="5" spans="1:5" ht="21" customHeight="1" x14ac:dyDescent="0.25">
      <c r="A5" s="138" t="s">
        <v>8</v>
      </c>
      <c r="B5" s="122">
        <f>'Community Circulation Overview'!B4+'Daily Circulation Overview'!B5</f>
        <v>108</v>
      </c>
      <c r="C5" s="12">
        <f>'Community Circulation Overview'!D4+'Daily Circulation Overview'!D5</f>
        <v>830309</v>
      </c>
      <c r="D5" s="12">
        <f>'Community Circulation Overview'!E4+'Daily Circulation Overview'!E5</f>
        <v>1191379</v>
      </c>
      <c r="E5" s="74">
        <f>SUM(C5:D5)</f>
        <v>2021688</v>
      </c>
    </row>
    <row r="6" spans="1:5" ht="21" customHeight="1" x14ac:dyDescent="0.25">
      <c r="A6" s="138" t="s">
        <v>9</v>
      </c>
      <c r="B6" s="122">
        <f>'Community Circulation Overview'!B5+'Daily Circulation Overview'!B6</f>
        <v>89</v>
      </c>
      <c r="C6" s="12">
        <f>'Community Circulation Overview'!D5+'Daily Circulation Overview'!D6</f>
        <v>845925</v>
      </c>
      <c r="D6" s="12">
        <f>'Community Circulation Overview'!E5+'Daily Circulation Overview'!E6</f>
        <v>885703</v>
      </c>
      <c r="E6" s="74">
        <f t="shared" ref="E6:E17" si="0">SUM(C6:D6)</f>
        <v>1731628</v>
      </c>
    </row>
    <row r="7" spans="1:5" ht="21" customHeight="1" x14ac:dyDescent="0.25">
      <c r="A7" s="138" t="s">
        <v>10</v>
      </c>
      <c r="B7" s="122">
        <f>'Community Circulation Overview'!B6+'Daily Circulation Overview'!B7</f>
        <v>57</v>
      </c>
      <c r="C7" s="12">
        <f>'Community Circulation Overview'!D6+'Daily Circulation Overview'!D7</f>
        <v>188183</v>
      </c>
      <c r="D7" s="12">
        <f>'Community Circulation Overview'!E6+'Daily Circulation Overview'!E7</f>
        <v>305402</v>
      </c>
      <c r="E7" s="74">
        <f t="shared" si="0"/>
        <v>493585</v>
      </c>
    </row>
    <row r="8" spans="1:5" ht="21" customHeight="1" x14ac:dyDescent="0.25">
      <c r="A8" s="138" t="s">
        <v>11</v>
      </c>
      <c r="B8" s="122">
        <f>'Community Circulation Overview'!B7+'Daily Circulation Overview'!B8</f>
        <v>38</v>
      </c>
      <c r="C8" s="12">
        <f>'Community Circulation Overview'!D7+'Daily Circulation Overview'!D8</f>
        <v>512548</v>
      </c>
      <c r="D8" s="12">
        <f>'Community Circulation Overview'!E7+'Daily Circulation Overview'!E8</f>
        <v>839781</v>
      </c>
      <c r="E8" s="74">
        <f t="shared" si="0"/>
        <v>1352329</v>
      </c>
    </row>
    <row r="9" spans="1:5" ht="21" customHeight="1" x14ac:dyDescent="0.25">
      <c r="A9" s="138" t="s">
        <v>12</v>
      </c>
      <c r="B9" s="122">
        <f>'Community Circulation Overview'!B8+'Daily Circulation Overview'!B9</f>
        <v>230</v>
      </c>
      <c r="C9" s="12">
        <f>'Community Circulation Overview'!D8+'Daily Circulation Overview'!D9</f>
        <v>4797490</v>
      </c>
      <c r="D9" s="12">
        <f>'Community Circulation Overview'!E8+'Daily Circulation Overview'!E9</f>
        <v>3171922</v>
      </c>
      <c r="E9" s="74">
        <f t="shared" si="0"/>
        <v>7969412</v>
      </c>
    </row>
    <row r="10" spans="1:5" ht="21" customHeight="1" x14ac:dyDescent="0.25">
      <c r="A10" s="138" t="s">
        <v>13</v>
      </c>
      <c r="B10" s="122">
        <f>'Community Circulation Overview'!B9+'Daily Circulation Overview'!B10</f>
        <v>220</v>
      </c>
      <c r="C10" s="12">
        <f>'Community Circulation Overview'!D9+'Daily Circulation Overview'!D10</f>
        <v>2683033</v>
      </c>
      <c r="D10" s="12">
        <f>'Community Circulation Overview'!E9+'Daily Circulation Overview'!E10</f>
        <v>6025042</v>
      </c>
      <c r="E10" s="74">
        <f t="shared" si="0"/>
        <v>8708075</v>
      </c>
    </row>
    <row r="11" spans="1:5" ht="21" customHeight="1" x14ac:dyDescent="0.25">
      <c r="A11" s="138" t="s">
        <v>14</v>
      </c>
      <c r="B11" s="122">
        <f>'Community Circulation Overview'!B10+'Daily Circulation Overview'!B11</f>
        <v>24</v>
      </c>
      <c r="C11" s="12">
        <f>'Community Circulation Overview'!D10+'Daily Circulation Overview'!D11</f>
        <v>354372</v>
      </c>
      <c r="D11" s="12">
        <f>'Community Circulation Overview'!E10+'Daily Circulation Overview'!E11</f>
        <v>161458</v>
      </c>
      <c r="E11" s="74">
        <f t="shared" si="0"/>
        <v>515830</v>
      </c>
    </row>
    <row r="12" spans="1:5" ht="21" customHeight="1" x14ac:dyDescent="0.25">
      <c r="A12" s="138" t="s">
        <v>15</v>
      </c>
      <c r="B12" s="122">
        <f>'Community Circulation Overview'!B11+'Daily Circulation Overview'!B12</f>
        <v>8</v>
      </c>
      <c r="C12" s="12">
        <f>'Community Circulation Overview'!D11+'Daily Circulation Overview'!D12</f>
        <v>4566</v>
      </c>
      <c r="D12" s="12">
        <f>'Community Circulation Overview'!E11+'Daily Circulation Overview'!E12</f>
        <v>45523</v>
      </c>
      <c r="E12" s="74">
        <f t="shared" si="0"/>
        <v>50089</v>
      </c>
    </row>
    <row r="13" spans="1:5" ht="21" customHeight="1" x14ac:dyDescent="0.25">
      <c r="A13" s="138" t="s">
        <v>16</v>
      </c>
      <c r="B13" s="122">
        <f>'Community Circulation Overview'!B12+'Daily Circulation Overview'!B13</f>
        <v>27</v>
      </c>
      <c r="C13" s="12">
        <f>'Community Circulation Overview'!D12+'Daily Circulation Overview'!D13</f>
        <v>399143</v>
      </c>
      <c r="D13" s="12">
        <f>'Community Circulation Overview'!E12+'Daily Circulation Overview'!E13</f>
        <v>464340</v>
      </c>
      <c r="E13" s="74">
        <f t="shared" si="0"/>
        <v>863483</v>
      </c>
    </row>
    <row r="14" spans="1:5" ht="21" customHeight="1" x14ac:dyDescent="0.25">
      <c r="A14" s="138" t="s">
        <v>17</v>
      </c>
      <c r="B14" s="122">
        <f>'Community Circulation Overview'!B13+'Daily Circulation Overview'!B14</f>
        <v>6</v>
      </c>
      <c r="C14" s="12">
        <f>'Community Circulation Overview'!D13+'Daily Circulation Overview'!D14</f>
        <v>73207</v>
      </c>
      <c r="D14" s="12">
        <f>'Community Circulation Overview'!E13+'Daily Circulation Overview'!E14</f>
        <v>8152</v>
      </c>
      <c r="E14" s="74">
        <f t="shared" si="0"/>
        <v>81359</v>
      </c>
    </row>
    <row r="15" spans="1:5" ht="21" customHeight="1" x14ac:dyDescent="0.25">
      <c r="A15" s="138" t="s">
        <v>18</v>
      </c>
      <c r="B15" s="122">
        <f>'Community Circulation Overview'!B14+'Daily Circulation Overview'!B15</f>
        <v>4</v>
      </c>
      <c r="C15" s="12">
        <f>'Community Circulation Overview'!D14+'Daily Circulation Overview'!D15</f>
        <v>4760</v>
      </c>
      <c r="D15" s="12">
        <f>'Community Circulation Overview'!E14+'Daily Circulation Overview'!E15</f>
        <v>3590</v>
      </c>
      <c r="E15" s="74">
        <f t="shared" si="0"/>
        <v>8350</v>
      </c>
    </row>
    <row r="16" spans="1:5" ht="21" customHeight="1" x14ac:dyDescent="0.25">
      <c r="A16" s="138" t="s">
        <v>19</v>
      </c>
      <c r="B16" s="122">
        <f>'Community Circulation Overview'!B15+'Daily Circulation Overview'!B16</f>
        <v>3</v>
      </c>
      <c r="C16" s="12">
        <f>'Community Circulation Overview'!D15+'Daily Circulation Overview'!D16</f>
        <v>2407</v>
      </c>
      <c r="D16" s="12">
        <f>'Community Circulation Overview'!E15+'Daily Circulation Overview'!E16</f>
        <v>7505</v>
      </c>
      <c r="E16" s="74">
        <f t="shared" si="0"/>
        <v>9912</v>
      </c>
    </row>
    <row r="17" spans="1:5" ht="21" customHeight="1" x14ac:dyDescent="0.25">
      <c r="A17" s="138" t="s">
        <v>20</v>
      </c>
      <c r="B17" s="122">
        <f>'Community Circulation Overview'!B16+'Daily Circulation Overview'!B17</f>
        <v>2</v>
      </c>
      <c r="C17" s="12">
        <f>'Community Circulation Overview'!D16+'Daily Circulation Overview'!D17</f>
        <v>356</v>
      </c>
      <c r="D17" s="12">
        <f>'Community Circulation Overview'!E16+'Daily Circulation Overview'!E17</f>
        <v>7952</v>
      </c>
      <c r="E17" s="74">
        <f t="shared" si="0"/>
        <v>8308</v>
      </c>
    </row>
    <row r="18" spans="1:5" ht="21" customHeight="1" thickBot="1" x14ac:dyDescent="0.3">
      <c r="A18" s="132" t="s">
        <v>21</v>
      </c>
      <c r="B18" s="133">
        <f>SUM(B5:B17)</f>
        <v>816</v>
      </c>
      <c r="C18" s="133">
        <f>SUM(C5:C17)</f>
        <v>10696299</v>
      </c>
      <c r="D18" s="133">
        <f t="shared" ref="D18:E18" si="1">SUM(D5:D17)</f>
        <v>13117749</v>
      </c>
      <c r="E18" s="134">
        <f t="shared" si="1"/>
        <v>23814048</v>
      </c>
    </row>
    <row r="19" spans="1:5" x14ac:dyDescent="0.25">
      <c r="C19" s="10"/>
      <c r="D19" s="10"/>
    </row>
    <row r="20" spans="1:5" x14ac:dyDescent="0.25">
      <c r="A20" s="5" t="s">
        <v>126</v>
      </c>
    </row>
  </sheetData>
  <mergeCells count="2">
    <mergeCell ref="A1:E1"/>
    <mergeCell ref="A2:E2"/>
  </mergeCells>
  <printOptions horizontalCentered="1"/>
  <pageMargins left="0.25" right="0.25" top="0.75" bottom="0.3" header="0.3" footer="0.3"/>
  <pageSetup orientation="landscape" r:id="rId1"/>
  <headerFooter scaleWithDoc="0">
    <oddHeader>&amp;C&amp;"Arial,Bold"&amp;14Snapshot 2025 Canada's Newspaper Industry</oddHeader>
    <oddFooter>&amp;LNews Media Canada&amp;C&amp;P&amp;RJuly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B6DC-9E03-48CB-B869-F8C30F6B3D71}">
  <sheetPr>
    <tabColor theme="4"/>
  </sheetPr>
  <dimension ref="A1:M57"/>
  <sheetViews>
    <sheetView zoomScaleNormal="100" zoomScaleSheetLayoutView="100" workbookViewId="0">
      <pane xSplit="1" ySplit="3" topLeftCell="B4" activePane="bottomRight" state="frozen"/>
      <selection activeCell="B56" sqref="B56:K56"/>
      <selection pane="topRight" activeCell="B56" sqref="B56:K56"/>
      <selection pane="bottomLeft" activeCell="B56" sqref="B56:K56"/>
      <selection pane="bottomRight" activeCell="B56" sqref="B56:K56"/>
    </sheetView>
  </sheetViews>
  <sheetFormatPr defaultRowHeight="13.2" x14ac:dyDescent="0.25"/>
  <cols>
    <col min="1" max="1" width="14" customWidth="1"/>
    <col min="2" max="2" width="13.88671875" customWidth="1"/>
    <col min="3" max="3" width="13.33203125" bestFit="1" customWidth="1"/>
    <col min="4" max="4" width="12" customWidth="1"/>
    <col min="5" max="5" width="11.6640625" bestFit="1" customWidth="1"/>
    <col min="6" max="6" width="12.33203125" bestFit="1" customWidth="1"/>
    <col min="7" max="7" width="11.6640625" bestFit="1" customWidth="1"/>
    <col min="8" max="8" width="7" bestFit="1" customWidth="1"/>
    <col min="9" max="9" width="8.44140625" bestFit="1" customWidth="1"/>
    <col min="10" max="10" width="10.109375" bestFit="1" customWidth="1"/>
    <col min="11" max="11" width="6.44140625" bestFit="1" customWidth="1"/>
    <col min="12" max="12" width="6.33203125" bestFit="1" customWidth="1"/>
  </cols>
  <sheetData>
    <row r="1" spans="1:7" ht="22.8" x14ac:dyDescent="0.25">
      <c r="A1" s="148" t="s">
        <v>0</v>
      </c>
      <c r="B1" s="148"/>
      <c r="C1" s="148"/>
      <c r="D1" s="148"/>
      <c r="E1" s="148"/>
      <c r="F1" s="148"/>
      <c r="G1" s="148"/>
    </row>
    <row r="2" spans="1:7" ht="13.8" thickBot="1" x14ac:dyDescent="0.3"/>
    <row r="3" spans="1:7" s="26" customFormat="1" ht="41.4" x14ac:dyDescent="0.25">
      <c r="A3" s="28" t="s">
        <v>1</v>
      </c>
      <c r="B3" s="30" t="s">
        <v>2</v>
      </c>
      <c r="C3" s="30" t="s">
        <v>3</v>
      </c>
      <c r="D3" s="29" t="s">
        <v>4</v>
      </c>
      <c r="E3" s="29" t="s">
        <v>5</v>
      </c>
      <c r="F3" s="29" t="s">
        <v>6</v>
      </c>
      <c r="G3" s="35" t="s">
        <v>7</v>
      </c>
    </row>
    <row r="4" spans="1:7" ht="13.8" x14ac:dyDescent="0.25">
      <c r="A4" s="36" t="s">
        <v>8</v>
      </c>
      <c r="B4" s="123">
        <v>103</v>
      </c>
      <c r="C4" s="123">
        <v>108</v>
      </c>
      <c r="D4" s="123">
        <v>27090</v>
      </c>
      <c r="E4" s="123">
        <v>1024367</v>
      </c>
      <c r="F4" s="123">
        <f>SUM(D4:E4)</f>
        <v>1051457</v>
      </c>
      <c r="G4" s="128">
        <v>9736</v>
      </c>
    </row>
    <row r="5" spans="1:7" ht="13.8" x14ac:dyDescent="0.25">
      <c r="A5" s="36" t="s">
        <v>9</v>
      </c>
      <c r="B5" s="123">
        <v>83</v>
      </c>
      <c r="C5" s="123">
        <v>85</v>
      </c>
      <c r="D5" s="123">
        <v>54181</v>
      </c>
      <c r="E5" s="123">
        <v>505741</v>
      </c>
      <c r="F5" s="123">
        <f t="shared" ref="F5:F16" si="0">SUM(D5:E5)</f>
        <v>559922</v>
      </c>
      <c r="G5" s="128">
        <v>6587</v>
      </c>
    </row>
    <row r="6" spans="1:7" ht="13.8" x14ac:dyDescent="0.25">
      <c r="A6" s="36" t="s">
        <v>10</v>
      </c>
      <c r="B6" s="123">
        <v>54</v>
      </c>
      <c r="C6" s="123">
        <v>54</v>
      </c>
      <c r="D6" s="123">
        <v>29220</v>
      </c>
      <c r="E6" s="123">
        <v>252075</v>
      </c>
      <c r="F6" s="123">
        <f t="shared" si="0"/>
        <v>281295</v>
      </c>
      <c r="G6" s="128">
        <v>5209</v>
      </c>
    </row>
    <row r="7" spans="1:7" ht="13.8" x14ac:dyDescent="0.25">
      <c r="A7" s="36" t="s">
        <v>11</v>
      </c>
      <c r="B7" s="123">
        <v>35</v>
      </c>
      <c r="C7" s="123">
        <v>35</v>
      </c>
      <c r="D7" s="123">
        <v>24110</v>
      </c>
      <c r="E7" s="123">
        <v>372904</v>
      </c>
      <c r="F7" s="123">
        <f t="shared" si="0"/>
        <v>397014</v>
      </c>
      <c r="G7" s="128">
        <v>11343</v>
      </c>
    </row>
    <row r="8" spans="1:7" ht="13.8" x14ac:dyDescent="0.25">
      <c r="A8" s="36" t="s">
        <v>12</v>
      </c>
      <c r="B8" s="123">
        <v>199</v>
      </c>
      <c r="C8" s="123">
        <v>204</v>
      </c>
      <c r="D8" s="123">
        <v>143029</v>
      </c>
      <c r="E8" s="123">
        <v>2222982</v>
      </c>
      <c r="F8" s="123">
        <f t="shared" si="0"/>
        <v>2366011</v>
      </c>
      <c r="G8" s="128">
        <v>11675</v>
      </c>
    </row>
    <row r="9" spans="1:7" ht="13.8" x14ac:dyDescent="0.25">
      <c r="A9" s="36" t="s">
        <v>13</v>
      </c>
      <c r="B9" s="123">
        <v>209</v>
      </c>
      <c r="C9" s="123">
        <v>210</v>
      </c>
      <c r="D9" s="123">
        <v>65663</v>
      </c>
      <c r="E9" s="123">
        <v>3522927</v>
      </c>
      <c r="F9" s="123">
        <f t="shared" si="0"/>
        <v>3588590</v>
      </c>
      <c r="G9" s="128">
        <v>17089</v>
      </c>
    </row>
    <row r="10" spans="1:7" ht="13.8" x14ac:dyDescent="0.25">
      <c r="A10" s="36" t="s">
        <v>14</v>
      </c>
      <c r="B10" s="123">
        <v>20</v>
      </c>
      <c r="C10" s="123">
        <v>21</v>
      </c>
      <c r="D10" s="123">
        <v>23340</v>
      </c>
      <c r="E10" s="123">
        <v>153646</v>
      </c>
      <c r="F10" s="123">
        <f t="shared" si="0"/>
        <v>176986</v>
      </c>
      <c r="G10" s="128">
        <v>8428</v>
      </c>
    </row>
    <row r="11" spans="1:7" ht="13.8" x14ac:dyDescent="0.25">
      <c r="A11" s="36" t="s">
        <v>15</v>
      </c>
      <c r="B11" s="123">
        <v>8</v>
      </c>
      <c r="C11" s="123">
        <v>8</v>
      </c>
      <c r="D11" s="123">
        <v>4566</v>
      </c>
      <c r="E11" s="123">
        <v>45523</v>
      </c>
      <c r="F11" s="123">
        <f t="shared" si="0"/>
        <v>50089</v>
      </c>
      <c r="G11" s="128">
        <v>6261</v>
      </c>
    </row>
    <row r="12" spans="1:7" ht="13.8" x14ac:dyDescent="0.25">
      <c r="A12" s="36" t="s">
        <v>16</v>
      </c>
      <c r="B12" s="123">
        <v>25</v>
      </c>
      <c r="C12" s="123">
        <v>25</v>
      </c>
      <c r="D12" s="123">
        <v>19675</v>
      </c>
      <c r="E12" s="123">
        <v>388384</v>
      </c>
      <c r="F12" s="123">
        <f t="shared" si="0"/>
        <v>408059</v>
      </c>
      <c r="G12" s="128">
        <v>16322</v>
      </c>
    </row>
    <row r="13" spans="1:7" ht="13.8" x14ac:dyDescent="0.25">
      <c r="A13" s="36" t="s">
        <v>17</v>
      </c>
      <c r="B13" s="123">
        <v>5</v>
      </c>
      <c r="C13" s="123">
        <v>5</v>
      </c>
      <c r="D13" s="123">
        <v>7924</v>
      </c>
      <c r="E13" s="123">
        <v>7148</v>
      </c>
      <c r="F13" s="123">
        <f t="shared" si="0"/>
        <v>15072</v>
      </c>
      <c r="G13" s="128">
        <v>3014</v>
      </c>
    </row>
    <row r="14" spans="1:7" ht="13.8" x14ac:dyDescent="0.25">
      <c r="A14" s="36" t="s">
        <v>18</v>
      </c>
      <c r="B14" s="123">
        <v>4</v>
      </c>
      <c r="C14" s="123">
        <v>5</v>
      </c>
      <c r="D14" s="123">
        <v>4760</v>
      </c>
      <c r="E14" s="123">
        <v>3590</v>
      </c>
      <c r="F14" s="123">
        <f t="shared" si="0"/>
        <v>8350</v>
      </c>
      <c r="G14" s="128">
        <v>1670</v>
      </c>
    </row>
    <row r="15" spans="1:7" ht="13.8" x14ac:dyDescent="0.25">
      <c r="A15" s="36" t="s">
        <v>19</v>
      </c>
      <c r="B15" s="123">
        <v>3</v>
      </c>
      <c r="C15" s="123">
        <v>3</v>
      </c>
      <c r="D15" s="123">
        <v>2407</v>
      </c>
      <c r="E15" s="123">
        <v>7505</v>
      </c>
      <c r="F15" s="123">
        <f t="shared" si="0"/>
        <v>9912</v>
      </c>
      <c r="G15" s="128">
        <v>3304</v>
      </c>
    </row>
    <row r="16" spans="1:7" ht="13.8" x14ac:dyDescent="0.25">
      <c r="A16" s="36" t="s">
        <v>20</v>
      </c>
      <c r="B16" s="123">
        <v>2</v>
      </c>
      <c r="C16" s="123">
        <v>3</v>
      </c>
      <c r="D16" s="123">
        <v>356</v>
      </c>
      <c r="E16" s="123">
        <v>7952</v>
      </c>
      <c r="F16" s="123">
        <f t="shared" si="0"/>
        <v>8308</v>
      </c>
      <c r="G16" s="128">
        <v>2769</v>
      </c>
    </row>
    <row r="17" spans="1:7" ht="14.4" thickBot="1" x14ac:dyDescent="0.3">
      <c r="A17" s="13" t="s">
        <v>21</v>
      </c>
      <c r="B17" s="38">
        <f t="shared" ref="B17:E17" si="1">SUM(B4:B16)</f>
        <v>750</v>
      </c>
      <c r="C17" s="38">
        <f t="shared" si="1"/>
        <v>766</v>
      </c>
      <c r="D17" s="38">
        <f t="shared" si="1"/>
        <v>406321</v>
      </c>
      <c r="E17" s="38">
        <f t="shared" si="1"/>
        <v>8514744</v>
      </c>
      <c r="F17" s="38">
        <f>SUM(F4:F16)</f>
        <v>8921065</v>
      </c>
      <c r="G17" s="115">
        <v>11681</v>
      </c>
    </row>
    <row r="18" spans="1:7" x14ac:dyDescent="0.25">
      <c r="D18" s="10"/>
      <c r="E18" s="10"/>
    </row>
    <row r="19" spans="1:7" ht="22.8" x14ac:dyDescent="0.25">
      <c r="A19" s="149" t="s">
        <v>22</v>
      </c>
      <c r="B19" s="149"/>
      <c r="C19" s="149"/>
      <c r="D19" s="149"/>
      <c r="E19" s="149"/>
      <c r="F19" s="14"/>
    </row>
    <row r="20" spans="1:7" ht="13.8" thickBot="1" x14ac:dyDescent="0.3"/>
    <row r="21" spans="1:7" s="8" customFormat="1" ht="27.6" x14ac:dyDescent="0.25">
      <c r="A21" s="31" t="s">
        <v>1</v>
      </c>
      <c r="B21" s="32" t="s">
        <v>23</v>
      </c>
      <c r="C21" s="30" t="s">
        <v>24</v>
      </c>
      <c r="D21" s="32" t="s">
        <v>25</v>
      </c>
      <c r="E21" s="33" t="s">
        <v>2</v>
      </c>
      <c r="F21" s="34"/>
    </row>
    <row r="22" spans="1:7" ht="13.8" x14ac:dyDescent="0.25">
      <c r="A22" s="39" t="s">
        <v>8</v>
      </c>
      <c r="B22" s="11">
        <v>23</v>
      </c>
      <c r="C22" s="11">
        <v>0</v>
      </c>
      <c r="D22" s="11">
        <v>80</v>
      </c>
      <c r="E22" s="40">
        <f>SUM(B22:D22)</f>
        <v>103</v>
      </c>
    </row>
    <row r="23" spans="1:7" ht="13.8" x14ac:dyDescent="0.25">
      <c r="A23" s="39" t="s">
        <v>9</v>
      </c>
      <c r="B23" s="11">
        <v>32</v>
      </c>
      <c r="C23" s="11">
        <v>13</v>
      </c>
      <c r="D23" s="11">
        <v>38</v>
      </c>
      <c r="E23" s="40">
        <f t="shared" ref="E23:E34" si="2">SUM(B23:D23)</f>
        <v>83</v>
      </c>
    </row>
    <row r="24" spans="1:7" ht="13.8" x14ac:dyDescent="0.25">
      <c r="A24" s="39" t="s">
        <v>10</v>
      </c>
      <c r="B24" s="11">
        <v>17</v>
      </c>
      <c r="C24" s="11">
        <v>11</v>
      </c>
      <c r="D24" s="11">
        <v>26</v>
      </c>
      <c r="E24" s="40">
        <f t="shared" si="2"/>
        <v>54</v>
      </c>
    </row>
    <row r="25" spans="1:7" ht="13.8" x14ac:dyDescent="0.25">
      <c r="A25" s="39" t="s">
        <v>11</v>
      </c>
      <c r="B25" s="11">
        <v>9</v>
      </c>
      <c r="C25" s="11">
        <v>19</v>
      </c>
      <c r="D25" s="11">
        <v>7</v>
      </c>
      <c r="E25" s="40">
        <f t="shared" si="2"/>
        <v>35</v>
      </c>
    </row>
    <row r="26" spans="1:7" ht="13.8" x14ac:dyDescent="0.25">
      <c r="A26" s="39" t="s">
        <v>12</v>
      </c>
      <c r="B26" s="11">
        <v>89</v>
      </c>
      <c r="C26" s="11">
        <v>31</v>
      </c>
      <c r="D26" s="11">
        <v>79</v>
      </c>
      <c r="E26" s="40">
        <f t="shared" si="2"/>
        <v>199</v>
      </c>
    </row>
    <row r="27" spans="1:7" ht="13.8" x14ac:dyDescent="0.25">
      <c r="A27" s="39" t="s">
        <v>13</v>
      </c>
      <c r="B27" s="11">
        <v>107</v>
      </c>
      <c r="C27" s="11">
        <v>56</v>
      </c>
      <c r="D27" s="11">
        <v>46</v>
      </c>
      <c r="E27" s="40">
        <f t="shared" si="2"/>
        <v>209</v>
      </c>
    </row>
    <row r="28" spans="1:7" ht="13.8" x14ac:dyDescent="0.25">
      <c r="A28" s="39" t="s">
        <v>14</v>
      </c>
      <c r="B28" s="11">
        <v>6</v>
      </c>
      <c r="C28" s="11">
        <v>0</v>
      </c>
      <c r="D28" s="11">
        <v>14</v>
      </c>
      <c r="E28" s="40">
        <f t="shared" si="2"/>
        <v>20</v>
      </c>
    </row>
    <row r="29" spans="1:7" ht="13.8" x14ac:dyDescent="0.25">
      <c r="A29" s="39" t="s">
        <v>15</v>
      </c>
      <c r="B29" s="11">
        <v>4</v>
      </c>
      <c r="C29" s="11">
        <v>0</v>
      </c>
      <c r="D29" s="11">
        <v>4</v>
      </c>
      <c r="E29" s="40">
        <f t="shared" si="2"/>
        <v>8</v>
      </c>
    </row>
    <row r="30" spans="1:7" ht="13.8" x14ac:dyDescent="0.25">
      <c r="A30" s="39" t="s">
        <v>16</v>
      </c>
      <c r="B30" s="11">
        <v>7</v>
      </c>
      <c r="C30" s="11">
        <v>2</v>
      </c>
      <c r="D30" s="11">
        <v>16</v>
      </c>
      <c r="E30" s="40">
        <f t="shared" si="2"/>
        <v>25</v>
      </c>
    </row>
    <row r="31" spans="1:7" ht="13.8" x14ac:dyDescent="0.25">
      <c r="A31" s="39" t="s">
        <v>17</v>
      </c>
      <c r="B31" s="11">
        <v>1</v>
      </c>
      <c r="C31" s="11">
        <v>3</v>
      </c>
      <c r="D31" s="11">
        <v>1</v>
      </c>
      <c r="E31" s="40">
        <f t="shared" si="2"/>
        <v>5</v>
      </c>
    </row>
    <row r="32" spans="1:7" ht="13.8" x14ac:dyDescent="0.25">
      <c r="A32" s="39" t="s">
        <v>18</v>
      </c>
      <c r="B32" s="11">
        <v>1</v>
      </c>
      <c r="C32" s="11">
        <v>0</v>
      </c>
      <c r="D32" s="11">
        <v>3</v>
      </c>
      <c r="E32" s="40">
        <f t="shared" si="2"/>
        <v>4</v>
      </c>
    </row>
    <row r="33" spans="1:13" ht="13.8" x14ac:dyDescent="0.25">
      <c r="A33" s="39" t="s">
        <v>19</v>
      </c>
      <c r="B33" s="11">
        <v>1</v>
      </c>
      <c r="C33" s="11">
        <v>0</v>
      </c>
      <c r="D33" s="11">
        <v>2</v>
      </c>
      <c r="E33" s="40">
        <f t="shared" si="2"/>
        <v>3</v>
      </c>
    </row>
    <row r="34" spans="1:13" ht="13.8" x14ac:dyDescent="0.25">
      <c r="A34" s="39" t="s">
        <v>20</v>
      </c>
      <c r="B34" s="11">
        <v>1</v>
      </c>
      <c r="C34" s="11">
        <v>0</v>
      </c>
      <c r="D34" s="11">
        <v>1</v>
      </c>
      <c r="E34" s="40">
        <f t="shared" si="2"/>
        <v>2</v>
      </c>
    </row>
    <row r="35" spans="1:13" s="17" customFormat="1" ht="13.8" x14ac:dyDescent="0.25">
      <c r="A35" s="124" t="s">
        <v>21</v>
      </c>
      <c r="B35" s="125">
        <f>SUM(B22:B34)</f>
        <v>298</v>
      </c>
      <c r="C35" s="125">
        <f>SUM(C22:C34)</f>
        <v>135</v>
      </c>
      <c r="D35" s="125">
        <f>SUM(D22:D34)</f>
        <v>317</v>
      </c>
      <c r="E35" s="126">
        <f>SUM(E22:E34)</f>
        <v>750</v>
      </c>
    </row>
    <row r="36" spans="1:13" s="17" customFormat="1" ht="14.4" thickBot="1" x14ac:dyDescent="0.3">
      <c r="A36" s="41"/>
      <c r="B36" s="16">
        <f>B35/$E$35</f>
        <v>0.39733333333333332</v>
      </c>
      <c r="C36" s="16">
        <f t="shared" ref="C36:D36" si="3">C35/$E$35</f>
        <v>0.18</v>
      </c>
      <c r="D36" s="16">
        <f t="shared" si="3"/>
        <v>0.42266666666666669</v>
      </c>
      <c r="E36" s="42">
        <v>1</v>
      </c>
    </row>
    <row r="37" spans="1:13" x14ac:dyDescent="0.25">
      <c r="A37" s="15"/>
    </row>
    <row r="38" spans="1:13" ht="22.8" x14ac:dyDescent="0.25">
      <c r="A38" s="149" t="s">
        <v>26</v>
      </c>
      <c r="B38" s="149"/>
      <c r="C38" s="149"/>
      <c r="D38" s="149"/>
      <c r="E38" s="149"/>
    </row>
    <row r="39" spans="1:13" s="15" customFormat="1" ht="13.8" thickBot="1" x14ac:dyDescent="0.3"/>
    <row r="40" spans="1:13" s="8" customFormat="1" ht="41.4" x14ac:dyDescent="0.25">
      <c r="A40" s="44" t="s">
        <v>27</v>
      </c>
      <c r="B40" s="139" t="s">
        <v>28</v>
      </c>
      <c r="C40" s="139" t="s">
        <v>29</v>
      </c>
      <c r="D40" s="139" t="s">
        <v>30</v>
      </c>
      <c r="E40" s="139" t="s">
        <v>31</v>
      </c>
      <c r="F40" s="139" t="s">
        <v>32</v>
      </c>
      <c r="G40" s="139" t="s">
        <v>33</v>
      </c>
      <c r="H40" s="139" t="s">
        <v>34</v>
      </c>
      <c r="I40" s="139" t="s">
        <v>35</v>
      </c>
      <c r="J40" s="139" t="s">
        <v>36</v>
      </c>
      <c r="K40" s="139" t="s">
        <v>37</v>
      </c>
      <c r="L40" s="139" t="s">
        <v>2</v>
      </c>
      <c r="M40" s="140" t="s">
        <v>3</v>
      </c>
    </row>
    <row r="41" spans="1:13" ht="13.8" x14ac:dyDescent="0.25">
      <c r="A41" s="39" t="s">
        <v>8</v>
      </c>
      <c r="B41" s="127">
        <v>85</v>
      </c>
      <c r="C41" s="127">
        <v>5</v>
      </c>
      <c r="D41" s="127"/>
      <c r="E41" s="127"/>
      <c r="F41" s="127">
        <v>7</v>
      </c>
      <c r="G41" s="127">
        <v>1</v>
      </c>
      <c r="H41" s="127">
        <v>4</v>
      </c>
      <c r="I41" s="127"/>
      <c r="J41" s="127"/>
      <c r="K41" s="127">
        <v>1</v>
      </c>
      <c r="L41" s="127">
        <f t="shared" ref="L41:L54" si="4">SUM(B41:K41)</f>
        <v>103</v>
      </c>
      <c r="M41" s="96">
        <v>108</v>
      </c>
    </row>
    <row r="42" spans="1:13" ht="13.8" x14ac:dyDescent="0.25">
      <c r="A42" s="39" t="s">
        <v>9</v>
      </c>
      <c r="B42" s="127">
        <v>73</v>
      </c>
      <c r="C42" s="127">
        <v>2</v>
      </c>
      <c r="D42" s="127"/>
      <c r="E42" s="127"/>
      <c r="F42" s="127">
        <v>7</v>
      </c>
      <c r="G42" s="127"/>
      <c r="H42" s="127">
        <v>1</v>
      </c>
      <c r="I42" s="127"/>
      <c r="J42" s="127"/>
      <c r="K42" s="127"/>
      <c r="L42" s="127">
        <f t="shared" si="4"/>
        <v>83</v>
      </c>
      <c r="M42" s="96">
        <v>85</v>
      </c>
    </row>
    <row r="43" spans="1:13" ht="13.8" x14ac:dyDescent="0.25">
      <c r="A43" s="39" t="s">
        <v>10</v>
      </c>
      <c r="B43" s="127">
        <v>50</v>
      </c>
      <c r="C43" s="127"/>
      <c r="D43" s="127"/>
      <c r="E43" s="127"/>
      <c r="F43" s="127"/>
      <c r="G43" s="127"/>
      <c r="H43" s="127">
        <v>3</v>
      </c>
      <c r="I43" s="127">
        <v>1</v>
      </c>
      <c r="J43" s="127"/>
      <c r="K43" s="127"/>
      <c r="L43" s="127">
        <f t="shared" si="4"/>
        <v>54</v>
      </c>
      <c r="M43" s="96">
        <v>54</v>
      </c>
    </row>
    <row r="44" spans="1:13" ht="13.8" x14ac:dyDescent="0.25">
      <c r="A44" s="39" t="s">
        <v>11</v>
      </c>
      <c r="B44" s="127">
        <v>31</v>
      </c>
      <c r="C44" s="127"/>
      <c r="D44" s="127"/>
      <c r="E44" s="127"/>
      <c r="F44" s="127">
        <v>2</v>
      </c>
      <c r="G44" s="127">
        <v>1</v>
      </c>
      <c r="H44" s="127">
        <v>1</v>
      </c>
      <c r="I44" s="127"/>
      <c r="J44" s="127"/>
      <c r="K44" s="127"/>
      <c r="L44" s="127">
        <f t="shared" si="4"/>
        <v>35</v>
      </c>
      <c r="M44" s="96">
        <v>35</v>
      </c>
    </row>
    <row r="45" spans="1:13" ht="13.8" x14ac:dyDescent="0.25">
      <c r="A45" s="39" t="s">
        <v>12</v>
      </c>
      <c r="B45" s="127">
        <v>145</v>
      </c>
      <c r="C45" s="127">
        <v>1</v>
      </c>
      <c r="D45" s="127">
        <v>2</v>
      </c>
      <c r="E45" s="127"/>
      <c r="F45" s="127">
        <v>12</v>
      </c>
      <c r="G45" s="127">
        <v>5</v>
      </c>
      <c r="H45" s="127">
        <v>31</v>
      </c>
      <c r="I45" s="127"/>
      <c r="J45" s="127">
        <v>1</v>
      </c>
      <c r="K45" s="127">
        <v>2</v>
      </c>
      <c r="L45" s="127">
        <f t="shared" si="4"/>
        <v>199</v>
      </c>
      <c r="M45" s="96">
        <v>204</v>
      </c>
    </row>
    <row r="46" spans="1:13" ht="13.8" x14ac:dyDescent="0.25">
      <c r="A46" s="39" t="s">
        <v>13</v>
      </c>
      <c r="B46" s="127">
        <v>113</v>
      </c>
      <c r="C46" s="127">
        <v>1</v>
      </c>
      <c r="D46" s="127"/>
      <c r="E46" s="127"/>
      <c r="F46" s="127">
        <v>12</v>
      </c>
      <c r="G46" s="127">
        <v>5</v>
      </c>
      <c r="H46" s="127">
        <v>42</v>
      </c>
      <c r="I46" s="127">
        <v>10</v>
      </c>
      <c r="J46" s="127"/>
      <c r="K46" s="127">
        <v>26</v>
      </c>
      <c r="L46" s="127">
        <f t="shared" si="4"/>
        <v>209</v>
      </c>
      <c r="M46" s="96">
        <v>210</v>
      </c>
    </row>
    <row r="47" spans="1:13" ht="13.8" x14ac:dyDescent="0.25">
      <c r="A47" s="39" t="s">
        <v>14</v>
      </c>
      <c r="B47" s="127">
        <v>16</v>
      </c>
      <c r="C47" s="127">
        <v>1</v>
      </c>
      <c r="D47" s="127"/>
      <c r="E47" s="127"/>
      <c r="F47" s="127"/>
      <c r="G47" s="127"/>
      <c r="H47" s="127">
        <v>2</v>
      </c>
      <c r="I47" s="127">
        <v>1</v>
      </c>
      <c r="J47" s="127"/>
      <c r="K47" s="127"/>
      <c r="L47" s="127">
        <f t="shared" si="4"/>
        <v>20</v>
      </c>
      <c r="M47" s="96">
        <v>21</v>
      </c>
    </row>
    <row r="48" spans="1:13" ht="13.8" x14ac:dyDescent="0.25">
      <c r="A48" s="39" t="s">
        <v>15</v>
      </c>
      <c r="B48" s="127">
        <v>6</v>
      </c>
      <c r="C48" s="127"/>
      <c r="D48" s="127"/>
      <c r="E48" s="127"/>
      <c r="F48" s="127"/>
      <c r="G48" s="127">
        <v>1</v>
      </c>
      <c r="H48" s="127">
        <v>1</v>
      </c>
      <c r="I48" s="127"/>
      <c r="J48" s="127"/>
      <c r="K48" s="127"/>
      <c r="L48" s="127">
        <f t="shared" si="4"/>
        <v>8</v>
      </c>
      <c r="M48" s="96">
        <v>8</v>
      </c>
    </row>
    <row r="49" spans="1:13" ht="13.8" x14ac:dyDescent="0.25">
      <c r="A49" s="39" t="s">
        <v>16</v>
      </c>
      <c r="B49" s="127">
        <v>22</v>
      </c>
      <c r="C49" s="127"/>
      <c r="D49" s="127"/>
      <c r="E49" s="127"/>
      <c r="F49" s="127"/>
      <c r="G49" s="127">
        <v>1</v>
      </c>
      <c r="H49" s="127">
        <v>2</v>
      </c>
      <c r="I49" s="127"/>
      <c r="J49" s="127"/>
      <c r="K49" s="127"/>
      <c r="L49" s="127">
        <f t="shared" si="4"/>
        <v>25</v>
      </c>
      <c r="M49" s="96">
        <v>25</v>
      </c>
    </row>
    <row r="50" spans="1:13" ht="13.8" x14ac:dyDescent="0.25">
      <c r="A50" s="39" t="s">
        <v>17</v>
      </c>
      <c r="B50" s="127">
        <v>4</v>
      </c>
      <c r="C50" s="127"/>
      <c r="D50" s="127"/>
      <c r="E50" s="127"/>
      <c r="F50" s="127"/>
      <c r="G50" s="127"/>
      <c r="H50" s="127"/>
      <c r="I50" s="127"/>
      <c r="J50" s="127"/>
      <c r="K50" s="127">
        <v>1</v>
      </c>
      <c r="L50" s="127">
        <f t="shared" si="4"/>
        <v>5</v>
      </c>
      <c r="M50" s="96">
        <v>5</v>
      </c>
    </row>
    <row r="51" spans="1:13" ht="13.8" x14ac:dyDescent="0.25">
      <c r="A51" s="39" t="s">
        <v>18</v>
      </c>
      <c r="B51" s="127">
        <v>3</v>
      </c>
      <c r="C51" s="127">
        <v>1</v>
      </c>
      <c r="D51" s="127"/>
      <c r="E51" s="127"/>
      <c r="F51" s="127"/>
      <c r="G51" s="127"/>
      <c r="H51" s="127"/>
      <c r="I51" s="127"/>
      <c r="J51" s="127"/>
      <c r="K51" s="127"/>
      <c r="L51" s="127">
        <f t="shared" si="4"/>
        <v>4</v>
      </c>
      <c r="M51" s="96">
        <v>5</v>
      </c>
    </row>
    <row r="52" spans="1:13" ht="13.8" x14ac:dyDescent="0.25">
      <c r="A52" s="39" t="s">
        <v>19</v>
      </c>
      <c r="B52" s="127">
        <v>3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>
        <f t="shared" si="4"/>
        <v>3</v>
      </c>
      <c r="M52" s="96">
        <v>3</v>
      </c>
    </row>
    <row r="53" spans="1:13" ht="13.8" x14ac:dyDescent="0.25">
      <c r="A53" s="39" t="s">
        <v>20</v>
      </c>
      <c r="B53" s="127">
        <v>0</v>
      </c>
      <c r="C53" s="127">
        <v>1</v>
      </c>
      <c r="D53" s="127"/>
      <c r="E53" s="127"/>
      <c r="F53" s="127">
        <v>1</v>
      </c>
      <c r="G53" s="127"/>
      <c r="H53" s="127"/>
      <c r="I53" s="127"/>
      <c r="J53" s="127"/>
      <c r="K53" s="127"/>
      <c r="L53" s="127">
        <f t="shared" si="4"/>
        <v>2</v>
      </c>
      <c r="M53" s="96">
        <v>3</v>
      </c>
    </row>
    <row r="54" spans="1:13" ht="14.4" thickBot="1" x14ac:dyDescent="0.3">
      <c r="A54" s="141" t="s">
        <v>2</v>
      </c>
      <c r="B54" s="142">
        <f>SUM(B41:B53)</f>
        <v>551</v>
      </c>
      <c r="C54" s="142">
        <f>SUM(C41:C53)</f>
        <v>12</v>
      </c>
      <c r="D54" s="142">
        <f t="shared" ref="D54:J54" si="5">SUM(D41:D53)</f>
        <v>2</v>
      </c>
      <c r="E54" s="142">
        <f t="shared" si="5"/>
        <v>0</v>
      </c>
      <c r="F54" s="142">
        <f t="shared" si="5"/>
        <v>41</v>
      </c>
      <c r="G54" s="142">
        <f t="shared" si="5"/>
        <v>14</v>
      </c>
      <c r="H54" s="142">
        <f t="shared" si="5"/>
        <v>87</v>
      </c>
      <c r="I54" s="142">
        <f t="shared" si="5"/>
        <v>12</v>
      </c>
      <c r="J54" s="142">
        <f t="shared" si="5"/>
        <v>1</v>
      </c>
      <c r="K54" s="142">
        <f>SUM(K41:K53)</f>
        <v>30</v>
      </c>
      <c r="L54" s="142">
        <f t="shared" si="4"/>
        <v>750</v>
      </c>
      <c r="M54" s="143">
        <f>SUM(M41:M53)</f>
        <v>766</v>
      </c>
    </row>
    <row r="55" spans="1:13" ht="14.4" thickBot="1" x14ac:dyDescent="0.3">
      <c r="A55" s="43" t="s">
        <v>3</v>
      </c>
      <c r="B55" s="94">
        <v>551</v>
      </c>
      <c r="C55" s="94">
        <v>24</v>
      </c>
      <c r="D55" s="94">
        <v>6</v>
      </c>
      <c r="E55" s="94">
        <v>0</v>
      </c>
      <c r="F55" s="94">
        <v>41</v>
      </c>
      <c r="G55" s="94">
        <v>14</v>
      </c>
      <c r="H55" s="94">
        <v>87</v>
      </c>
      <c r="I55" s="94">
        <v>12</v>
      </c>
      <c r="J55" s="94">
        <v>1</v>
      </c>
      <c r="K55" s="94">
        <v>30</v>
      </c>
      <c r="L55" s="95">
        <f>SUM(B55:K55)</f>
        <v>766</v>
      </c>
      <c r="M55" s="97"/>
    </row>
    <row r="56" spans="1:13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3" x14ac:dyDescent="0.25">
      <c r="A57" s="5" t="s">
        <v>126</v>
      </c>
    </row>
  </sheetData>
  <mergeCells count="3">
    <mergeCell ref="A1:G1"/>
    <mergeCell ref="A19:E19"/>
    <mergeCell ref="A38:E38"/>
  </mergeCells>
  <phoneticPr fontId="18" type="noConversion"/>
  <printOptions horizontalCentered="1"/>
  <pageMargins left="0.25" right="0.25" top="0.75" bottom="0.5" header="0.3" footer="0.23"/>
  <pageSetup orientation="landscape" r:id="rId1"/>
  <headerFooter scaleWithDoc="0">
    <oddHeader>&amp;C&amp;"Arial,Bold"&amp;14Snapshot 2025 Canada's Newspaper Industry</oddHeader>
    <oddFooter>&amp;LNews Media Canada&amp;C&amp;P&amp;RJuly 2025</oddFooter>
  </headerFooter>
  <ignoredErrors>
    <ignoredError sqref="F4:F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1F07-8E30-4D8D-8A41-F51ED63B6A04}">
  <dimension ref="A1:C29"/>
  <sheetViews>
    <sheetView zoomScaleNormal="100" zoomScaleSheetLayoutView="100" workbookViewId="0">
      <pane xSplit="1" ySplit="3" topLeftCell="B9" activePane="bottomRight" state="frozen"/>
      <selection activeCell="B56" sqref="B56:K56"/>
      <selection pane="topRight" activeCell="B56" sqref="B56:K56"/>
      <selection pane="bottomLeft" activeCell="B56" sqref="B56:K56"/>
      <selection pane="bottomRight" activeCell="B56" sqref="B56:K56"/>
    </sheetView>
  </sheetViews>
  <sheetFormatPr defaultRowHeight="13.2" x14ac:dyDescent="0.25"/>
  <cols>
    <col min="1" max="1" width="60.109375" bestFit="1" customWidth="1"/>
    <col min="3" max="3" width="12.109375" customWidth="1"/>
  </cols>
  <sheetData>
    <row r="1" spans="1:3" ht="22.8" x14ac:dyDescent="0.4">
      <c r="A1" s="18" t="s">
        <v>45</v>
      </c>
      <c r="B1" s="14"/>
      <c r="C1" s="14"/>
    </row>
    <row r="2" spans="1:3" ht="13.8" thickBot="1" x14ac:dyDescent="0.3"/>
    <row r="3" spans="1:3" ht="27.6" x14ac:dyDescent="0.25">
      <c r="A3" s="44" t="s">
        <v>46</v>
      </c>
      <c r="B3" s="46" t="s">
        <v>47</v>
      </c>
    </row>
    <row r="4" spans="1:3" ht="13.8" x14ac:dyDescent="0.25">
      <c r="A4" s="36" t="s">
        <v>48</v>
      </c>
      <c r="B4" s="37">
        <v>13</v>
      </c>
    </row>
    <row r="5" spans="1:3" ht="13.8" x14ac:dyDescent="0.25">
      <c r="A5" s="36" t="s">
        <v>49</v>
      </c>
      <c r="B5" s="37">
        <v>82</v>
      </c>
    </row>
    <row r="6" spans="1:3" ht="13.8" x14ac:dyDescent="0.25">
      <c r="A6" s="36" t="s">
        <v>50</v>
      </c>
      <c r="B6" s="37">
        <v>15</v>
      </c>
    </row>
    <row r="7" spans="1:3" ht="13.8" x14ac:dyDescent="0.25">
      <c r="A7" s="36" t="s">
        <v>51</v>
      </c>
      <c r="B7" s="37">
        <v>2</v>
      </c>
    </row>
    <row r="8" spans="1:3" ht="13.8" x14ac:dyDescent="0.25">
      <c r="A8" s="36" t="s">
        <v>52</v>
      </c>
      <c r="B8" s="37">
        <v>4</v>
      </c>
    </row>
    <row r="9" spans="1:3" ht="13.8" x14ac:dyDescent="0.25">
      <c r="A9" s="36" t="s">
        <v>53</v>
      </c>
      <c r="B9" s="37">
        <v>22</v>
      </c>
    </row>
    <row r="10" spans="1:3" ht="13.8" x14ac:dyDescent="0.25">
      <c r="A10" s="36" t="s">
        <v>54</v>
      </c>
      <c r="B10" s="37">
        <v>6</v>
      </c>
    </row>
    <row r="11" spans="1:3" ht="13.8" x14ac:dyDescent="0.25">
      <c r="A11" s="36" t="s">
        <v>55</v>
      </c>
      <c r="B11" s="37">
        <v>10</v>
      </c>
    </row>
    <row r="12" spans="1:3" ht="13.8" x14ac:dyDescent="0.25">
      <c r="A12" s="36" t="s">
        <v>56</v>
      </c>
      <c r="B12" s="37">
        <v>21</v>
      </c>
    </row>
    <row r="13" spans="1:3" ht="13.8" x14ac:dyDescent="0.25">
      <c r="A13" s="36" t="s">
        <v>57</v>
      </c>
      <c r="B13" s="37">
        <v>6</v>
      </c>
    </row>
    <row r="14" spans="1:3" ht="13.8" x14ac:dyDescent="0.25">
      <c r="A14" s="36" t="s">
        <v>58</v>
      </c>
      <c r="B14" s="37">
        <v>17</v>
      </c>
    </row>
    <row r="15" spans="1:3" ht="13.8" x14ac:dyDescent="0.25">
      <c r="A15" s="36" t="s">
        <v>59</v>
      </c>
      <c r="B15" s="37">
        <v>26</v>
      </c>
    </row>
    <row r="16" spans="1:3" ht="13.8" x14ac:dyDescent="0.25">
      <c r="A16" s="36" t="s">
        <v>60</v>
      </c>
      <c r="B16" s="37">
        <v>3</v>
      </c>
    </row>
    <row r="17" spans="1:3" ht="13.8" x14ac:dyDescent="0.25">
      <c r="A17" s="36" t="s">
        <v>61</v>
      </c>
      <c r="B17" s="37">
        <v>8</v>
      </c>
    </row>
    <row r="18" spans="1:3" ht="13.8" x14ac:dyDescent="0.25">
      <c r="A18" s="36" t="s">
        <v>62</v>
      </c>
      <c r="B18" s="37">
        <v>82</v>
      </c>
    </row>
    <row r="19" spans="1:3" ht="13.8" x14ac:dyDescent="0.25">
      <c r="A19" s="36" t="s">
        <v>63</v>
      </c>
      <c r="B19" s="37">
        <v>135</v>
      </c>
    </row>
    <row r="20" spans="1:3" ht="14.4" thickBot="1" x14ac:dyDescent="0.3">
      <c r="A20" s="82" t="s">
        <v>64</v>
      </c>
      <c r="B20" s="99">
        <v>298</v>
      </c>
    </row>
    <row r="21" spans="1:3" ht="16.8" thickTop="1" thickBot="1" x14ac:dyDescent="0.35">
      <c r="A21" s="81" t="s">
        <v>21</v>
      </c>
      <c r="B21" s="69">
        <f>SUM(B4:B20)</f>
        <v>750</v>
      </c>
    </row>
    <row r="22" spans="1:3" ht="13.8" thickBot="1" x14ac:dyDescent="0.3"/>
    <row r="23" spans="1:3" ht="14.4" thickBot="1" x14ac:dyDescent="0.3">
      <c r="A23" s="19" t="s">
        <v>65</v>
      </c>
      <c r="B23" s="77" t="s">
        <v>41</v>
      </c>
      <c r="C23" s="78" t="s">
        <v>66</v>
      </c>
    </row>
    <row r="24" spans="1:3" ht="13.8" x14ac:dyDescent="0.25">
      <c r="A24" s="9" t="s">
        <v>25</v>
      </c>
      <c r="B24" s="75">
        <f>SUM(B4:B18)</f>
        <v>317</v>
      </c>
      <c r="C24" s="76">
        <f>B24/B26</f>
        <v>0.42266666666666669</v>
      </c>
    </row>
    <row r="25" spans="1:3" ht="14.4" thickBot="1" x14ac:dyDescent="0.3">
      <c r="A25" s="85" t="s">
        <v>67</v>
      </c>
      <c r="B25" s="86">
        <f>SUM(B19:B20)</f>
        <v>433</v>
      </c>
      <c r="C25" s="87">
        <f>B25/B26</f>
        <v>0.57733333333333337</v>
      </c>
    </row>
    <row r="26" spans="1:3" ht="15" thickTop="1" thickBot="1" x14ac:dyDescent="0.3">
      <c r="A26" s="81" t="s">
        <v>21</v>
      </c>
      <c r="B26" s="83">
        <f>SUM(B24:B25)</f>
        <v>750</v>
      </c>
      <c r="C26" s="84">
        <v>1</v>
      </c>
    </row>
    <row r="28" spans="1:3" x14ac:dyDescent="0.25">
      <c r="A28" s="5" t="s">
        <v>126</v>
      </c>
    </row>
    <row r="29" spans="1:3" x14ac:dyDescent="0.25">
      <c r="A29" s="5" t="s">
        <v>68</v>
      </c>
    </row>
  </sheetData>
  <printOptions horizontalCentered="1"/>
  <pageMargins left="0.25" right="0.25" top="0.75" bottom="0.5" header="0.3" footer="0.23"/>
  <pageSetup orientation="landscape" r:id="rId1"/>
  <headerFooter scaleWithDoc="0">
    <oddHeader>&amp;C&amp;"Arial,Bold"&amp;14Snapshot 2025 Canada's Newspaper Industry</oddHeader>
    <oddFooter>&amp;LNews Media Canada&amp;C&amp;P&amp;RJuly 2025</oddFooter>
  </headerFooter>
  <ignoredErrors>
    <ignoredError sqref="B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0B54-FF77-47F4-83AB-2C867CF1BF25}">
  <dimension ref="A1:F25"/>
  <sheetViews>
    <sheetView topLeftCell="A6" zoomScaleNormal="100" zoomScaleSheetLayoutView="100" workbookViewId="0">
      <selection activeCell="B56" sqref="B56:K56"/>
    </sheetView>
  </sheetViews>
  <sheetFormatPr defaultRowHeight="13.2" x14ac:dyDescent="0.25"/>
  <cols>
    <col min="1" max="1" width="26.33203125" customWidth="1"/>
    <col min="2" max="3" width="9.6640625" customWidth="1"/>
    <col min="4" max="4" width="11.44140625" bestFit="1" customWidth="1"/>
    <col min="5" max="5" width="14.109375" customWidth="1"/>
    <col min="6" max="6" width="15.5546875" customWidth="1"/>
  </cols>
  <sheetData>
    <row r="1" spans="1:6" ht="22.8" x14ac:dyDescent="0.4">
      <c r="A1" s="20" t="s">
        <v>69</v>
      </c>
      <c r="B1" s="21"/>
      <c r="C1" s="21"/>
      <c r="D1" s="21"/>
      <c r="E1" s="21"/>
      <c r="F1" s="22"/>
    </row>
    <row r="2" spans="1:6" ht="13.8" thickBot="1" x14ac:dyDescent="0.3"/>
    <row r="3" spans="1:6" ht="41.4" x14ac:dyDescent="0.25">
      <c r="A3" s="70" t="s">
        <v>70</v>
      </c>
      <c r="B3" s="71" t="s">
        <v>47</v>
      </c>
      <c r="C3" s="71" t="s">
        <v>4</v>
      </c>
      <c r="D3" s="72" t="s">
        <v>5</v>
      </c>
      <c r="E3" s="72" t="s">
        <v>44</v>
      </c>
      <c r="F3" s="73" t="s">
        <v>71</v>
      </c>
    </row>
    <row r="4" spans="1:6" ht="13.8" x14ac:dyDescent="0.25">
      <c r="A4" s="36" t="s">
        <v>5</v>
      </c>
      <c r="B4" s="11">
        <v>547</v>
      </c>
      <c r="C4" s="12">
        <v>55457</v>
      </c>
      <c r="D4" s="12">
        <v>8500113</v>
      </c>
      <c r="E4" s="12">
        <v>8555570</v>
      </c>
      <c r="F4" s="74">
        <v>15641</v>
      </c>
    </row>
    <row r="5" spans="1:6" ht="13.8" x14ac:dyDescent="0.25">
      <c r="A5" s="36" t="s">
        <v>4</v>
      </c>
      <c r="B5" s="11">
        <v>219</v>
      </c>
      <c r="C5" s="12">
        <v>350864</v>
      </c>
      <c r="D5" s="12">
        <v>14631</v>
      </c>
      <c r="E5" s="12">
        <v>365495</v>
      </c>
      <c r="F5" s="74">
        <v>1669</v>
      </c>
    </row>
    <row r="6" spans="1:6" ht="14.4" thickBot="1" x14ac:dyDescent="0.3">
      <c r="A6" s="88" t="s">
        <v>21</v>
      </c>
      <c r="B6" s="118">
        <f>SUM(B4:B5)</f>
        <v>766</v>
      </c>
      <c r="C6" s="118">
        <f t="shared" ref="C6:E6" si="0">SUM(C4:C5)</f>
        <v>406321</v>
      </c>
      <c r="D6" s="118">
        <f t="shared" si="0"/>
        <v>8514744</v>
      </c>
      <c r="E6" s="118">
        <f t="shared" si="0"/>
        <v>8921065</v>
      </c>
      <c r="F6" s="120">
        <v>11646</v>
      </c>
    </row>
    <row r="8" spans="1:6" ht="22.8" x14ac:dyDescent="0.4">
      <c r="A8" s="18" t="s">
        <v>72</v>
      </c>
      <c r="B8" s="14"/>
      <c r="C8" s="23"/>
    </row>
    <row r="9" spans="1:6" ht="13.8" thickBot="1" x14ac:dyDescent="0.3"/>
    <row r="10" spans="1:6" s="8" customFormat="1" ht="27.6" x14ac:dyDescent="0.25">
      <c r="A10" s="48" t="s">
        <v>73</v>
      </c>
      <c r="B10" s="49" t="s">
        <v>47</v>
      </c>
      <c r="C10" s="50" t="s">
        <v>74</v>
      </c>
    </row>
    <row r="11" spans="1:6" ht="13.8" x14ac:dyDescent="0.25">
      <c r="A11" s="36" t="s">
        <v>75</v>
      </c>
      <c r="B11" s="11">
        <v>99</v>
      </c>
      <c r="C11" s="51">
        <f>B11/$B$14</f>
        <v>0.12924281984334204</v>
      </c>
    </row>
    <row r="12" spans="1:6" ht="13.8" x14ac:dyDescent="0.25">
      <c r="A12" s="36" t="s">
        <v>76</v>
      </c>
      <c r="B12" s="11">
        <v>34</v>
      </c>
      <c r="C12" s="51">
        <f t="shared" ref="C12:C13" si="1">B12/$B$14</f>
        <v>4.4386422976501305E-2</v>
      </c>
    </row>
    <row r="13" spans="1:6" ht="13.8" x14ac:dyDescent="0.25">
      <c r="A13" s="36" t="s">
        <v>77</v>
      </c>
      <c r="B13" s="11">
        <v>633</v>
      </c>
      <c r="C13" s="51">
        <f t="shared" si="1"/>
        <v>0.82637075718015662</v>
      </c>
    </row>
    <row r="14" spans="1:6" ht="14.4" thickBot="1" x14ac:dyDescent="0.3">
      <c r="A14" s="88" t="s">
        <v>21</v>
      </c>
      <c r="B14" s="118">
        <f>SUM(B11:B13)</f>
        <v>766</v>
      </c>
      <c r="C14" s="119">
        <v>1</v>
      </c>
    </row>
    <row r="16" spans="1:6" ht="22.8" x14ac:dyDescent="0.4">
      <c r="A16" s="18" t="s">
        <v>78</v>
      </c>
      <c r="B16" s="17"/>
      <c r="C16" s="24"/>
    </row>
    <row r="17" spans="1:3" ht="13.8" thickBot="1" x14ac:dyDescent="0.3"/>
    <row r="18" spans="1:3" s="8" customFormat="1" ht="27.6" x14ac:dyDescent="0.25">
      <c r="A18" s="48" t="s">
        <v>78</v>
      </c>
      <c r="B18" s="49" t="s">
        <v>2</v>
      </c>
      <c r="C18" s="50" t="s">
        <v>74</v>
      </c>
    </row>
    <row r="19" spans="1:3" ht="13.8" x14ac:dyDescent="0.25">
      <c r="A19" s="36" t="s">
        <v>79</v>
      </c>
      <c r="B19" s="11">
        <v>526</v>
      </c>
      <c r="C19" s="51">
        <f>B19/$B$23</f>
        <v>0.70133333333333336</v>
      </c>
    </row>
    <row r="20" spans="1:3" ht="13.8" x14ac:dyDescent="0.25">
      <c r="A20" s="36" t="s">
        <v>80</v>
      </c>
      <c r="B20" s="11">
        <v>201</v>
      </c>
      <c r="C20" s="51">
        <f t="shared" ref="C20:C22" si="2">B20/$B$23</f>
        <v>0.26800000000000002</v>
      </c>
    </row>
    <row r="21" spans="1:3" ht="13.8" x14ac:dyDescent="0.25">
      <c r="A21" s="36" t="s">
        <v>81</v>
      </c>
      <c r="B21" s="11">
        <v>19</v>
      </c>
      <c r="C21" s="51">
        <f t="shared" si="2"/>
        <v>2.5333333333333333E-2</v>
      </c>
    </row>
    <row r="22" spans="1:3" ht="13.8" x14ac:dyDescent="0.25">
      <c r="A22" s="36" t="s">
        <v>82</v>
      </c>
      <c r="B22" s="11">
        <v>4</v>
      </c>
      <c r="C22" s="51">
        <f t="shared" si="2"/>
        <v>5.3333333333333332E-3</v>
      </c>
    </row>
    <row r="23" spans="1:3" ht="14.4" thickBot="1" x14ac:dyDescent="0.3">
      <c r="A23" s="88" t="s">
        <v>21</v>
      </c>
      <c r="B23" s="121">
        <f>SUM(B19:B22)</f>
        <v>750</v>
      </c>
      <c r="C23" s="119">
        <v>0.99999999999999989</v>
      </c>
    </row>
    <row r="25" spans="1:3" x14ac:dyDescent="0.25">
      <c r="A25" s="5" t="s">
        <v>126</v>
      </c>
    </row>
  </sheetData>
  <printOptions horizontalCentered="1"/>
  <pageMargins left="0.25" right="0.25" top="0.75" bottom="0.5" header="0.3" footer="0.23"/>
  <pageSetup orientation="landscape" r:id="rId1"/>
  <headerFooter scaleWithDoc="0">
    <oddHeader>&amp;C&amp;"Arial,Bold"&amp;14Snapshot 2025 Canada's Newspaper Industry</oddHeader>
    <oddFooter>&amp;LNews Media Canada&amp;C&amp;P&amp;RJuly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C7B4-D24F-4B28-A792-7A17CA5860A1}">
  <dimension ref="A1:D19"/>
  <sheetViews>
    <sheetView zoomScaleNormal="100" zoomScaleSheetLayoutView="130" workbookViewId="0">
      <selection activeCell="B56" sqref="B56:K56"/>
    </sheetView>
  </sheetViews>
  <sheetFormatPr defaultRowHeight="13.2" x14ac:dyDescent="0.25"/>
  <cols>
    <col min="1" max="1" width="12.5546875" customWidth="1"/>
    <col min="2" max="2" width="13.33203125" customWidth="1"/>
    <col min="3" max="3" width="11.88671875" customWidth="1"/>
    <col min="4" max="4" width="16.6640625" customWidth="1"/>
  </cols>
  <sheetData>
    <row r="1" spans="1:4" ht="22.8" x14ac:dyDescent="0.4">
      <c r="A1" s="18" t="s">
        <v>83</v>
      </c>
      <c r="B1" s="17"/>
      <c r="C1" s="17"/>
      <c r="D1" s="24"/>
    </row>
    <row r="2" spans="1:4" ht="13.8" thickBot="1" x14ac:dyDescent="0.3"/>
    <row r="3" spans="1:4" ht="27.6" x14ac:dyDescent="0.25">
      <c r="A3" s="44" t="s">
        <v>1</v>
      </c>
      <c r="B3" s="45" t="s">
        <v>2</v>
      </c>
      <c r="C3" s="52" t="s">
        <v>84</v>
      </c>
      <c r="D3" s="53" t="s">
        <v>85</v>
      </c>
    </row>
    <row r="4" spans="1:4" ht="13.8" x14ac:dyDescent="0.25">
      <c r="A4" s="36" t="s">
        <v>8</v>
      </c>
      <c r="B4" s="11">
        <v>103</v>
      </c>
      <c r="C4" s="11">
        <v>103</v>
      </c>
      <c r="D4" s="98">
        <v>1</v>
      </c>
    </row>
    <row r="5" spans="1:4" ht="13.8" x14ac:dyDescent="0.25">
      <c r="A5" s="36" t="s">
        <v>9</v>
      </c>
      <c r="B5" s="11">
        <v>83</v>
      </c>
      <c r="C5" s="11">
        <v>80</v>
      </c>
      <c r="D5" s="98">
        <v>0.96666666666666667</v>
      </c>
    </row>
    <row r="6" spans="1:4" ht="13.8" x14ac:dyDescent="0.25">
      <c r="A6" s="36" t="s">
        <v>10</v>
      </c>
      <c r="B6" s="11">
        <v>54</v>
      </c>
      <c r="C6" s="11">
        <v>45</v>
      </c>
      <c r="D6" s="98">
        <v>0.8214285714285714</v>
      </c>
    </row>
    <row r="7" spans="1:4" ht="13.8" x14ac:dyDescent="0.25">
      <c r="A7" s="36" t="s">
        <v>11</v>
      </c>
      <c r="B7" s="11">
        <v>35</v>
      </c>
      <c r="C7" s="11">
        <v>33</v>
      </c>
      <c r="D7" s="98">
        <v>0.94594594594594594</v>
      </c>
    </row>
    <row r="8" spans="1:4" ht="13.8" x14ac:dyDescent="0.25">
      <c r="A8" s="36" t="s">
        <v>12</v>
      </c>
      <c r="B8" s="11">
        <v>199</v>
      </c>
      <c r="C8" s="11">
        <v>184</v>
      </c>
      <c r="D8" s="98">
        <v>0.94339622641509435</v>
      </c>
    </row>
    <row r="9" spans="1:4" ht="13.8" x14ac:dyDescent="0.25">
      <c r="A9" s="36" t="s">
        <v>13</v>
      </c>
      <c r="B9" s="11">
        <v>209</v>
      </c>
      <c r="C9" s="11">
        <v>191</v>
      </c>
      <c r="D9" s="98">
        <v>0.91914893617021276</v>
      </c>
    </row>
    <row r="10" spans="1:4" ht="13.8" x14ac:dyDescent="0.25">
      <c r="A10" s="36" t="s">
        <v>14</v>
      </c>
      <c r="B10" s="11">
        <v>20</v>
      </c>
      <c r="C10" s="11">
        <v>19</v>
      </c>
      <c r="D10" s="98">
        <v>1</v>
      </c>
    </row>
    <row r="11" spans="1:4" ht="13.8" x14ac:dyDescent="0.25">
      <c r="A11" s="36" t="s">
        <v>15</v>
      </c>
      <c r="B11" s="11">
        <v>8</v>
      </c>
      <c r="C11" s="11">
        <v>7</v>
      </c>
      <c r="D11" s="98">
        <v>0.88888888888888884</v>
      </c>
    </row>
    <row r="12" spans="1:4" ht="13.8" x14ac:dyDescent="0.25">
      <c r="A12" s="36" t="s">
        <v>16</v>
      </c>
      <c r="B12" s="11">
        <v>25</v>
      </c>
      <c r="C12" s="11">
        <v>25</v>
      </c>
      <c r="D12" s="98">
        <v>1</v>
      </c>
    </row>
    <row r="13" spans="1:4" ht="13.8" x14ac:dyDescent="0.25">
      <c r="A13" s="36" t="s">
        <v>17</v>
      </c>
      <c r="B13" s="11">
        <v>5</v>
      </c>
      <c r="C13" s="11">
        <v>5</v>
      </c>
      <c r="D13" s="98">
        <v>1</v>
      </c>
    </row>
    <row r="14" spans="1:4" ht="13.8" x14ac:dyDescent="0.25">
      <c r="A14" s="36" t="s">
        <v>18</v>
      </c>
      <c r="B14" s="11">
        <v>4</v>
      </c>
      <c r="C14" s="11">
        <v>4</v>
      </c>
      <c r="D14" s="98">
        <v>1</v>
      </c>
    </row>
    <row r="15" spans="1:4" ht="13.8" x14ac:dyDescent="0.25">
      <c r="A15" s="36" t="s">
        <v>19</v>
      </c>
      <c r="B15" s="11">
        <v>3</v>
      </c>
      <c r="C15" s="11">
        <v>3</v>
      </c>
      <c r="D15" s="98">
        <v>1</v>
      </c>
    </row>
    <row r="16" spans="1:4" ht="13.8" x14ac:dyDescent="0.25">
      <c r="A16" s="36" t="s">
        <v>20</v>
      </c>
      <c r="B16" s="11">
        <v>2</v>
      </c>
      <c r="C16" s="11">
        <v>2</v>
      </c>
      <c r="D16" s="98">
        <v>1</v>
      </c>
    </row>
    <row r="17" spans="1:4" ht="14.4" thickBot="1" x14ac:dyDescent="0.3">
      <c r="A17" s="135" t="s">
        <v>21</v>
      </c>
      <c r="B17" s="136">
        <f>SUM(B4:B16)</f>
        <v>750</v>
      </c>
      <c r="C17" s="136">
        <f>SUM(C4:C16)</f>
        <v>701</v>
      </c>
      <c r="D17" s="137">
        <v>0.94226327944572752</v>
      </c>
    </row>
    <row r="19" spans="1:4" x14ac:dyDescent="0.25">
      <c r="A19" s="5" t="s">
        <v>126</v>
      </c>
    </row>
  </sheetData>
  <printOptions horizontalCentered="1"/>
  <pageMargins left="0.25" right="0.25" top="0.75" bottom="0.5" header="0.3" footer="0.23"/>
  <pageSetup orientation="landscape" r:id="rId1"/>
  <headerFooter scaleWithDoc="0">
    <oddHeader>&amp;C&amp;"Arial,Bold"&amp;14Snapshot 2025 Canada's Newspaper Industry</oddHeader>
    <oddFooter>&amp;LNews Media Canada&amp;C&amp;P&amp;RJuly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I52"/>
  <sheetViews>
    <sheetView tabSelected="1" topLeftCell="A25" zoomScaleNormal="100" zoomScaleSheetLayoutView="100" workbookViewId="0">
      <selection activeCell="D39" sqref="D39"/>
    </sheetView>
  </sheetViews>
  <sheetFormatPr defaultRowHeight="13.2" x14ac:dyDescent="0.25"/>
  <cols>
    <col min="1" max="1" width="18.6640625" customWidth="1"/>
    <col min="2" max="3" width="11.109375" style="1" bestFit="1" customWidth="1"/>
    <col min="4" max="4" width="14.109375" style="1" customWidth="1"/>
    <col min="5" max="5" width="14.33203125" style="1" customWidth="1"/>
    <col min="6" max="6" width="13.5546875" style="1" customWidth="1"/>
    <col min="7" max="7" width="11.5546875" style="1" bestFit="1" customWidth="1"/>
    <col min="8" max="8" width="14.33203125" bestFit="1" customWidth="1"/>
    <col min="9" max="9" width="13.109375" bestFit="1" customWidth="1"/>
  </cols>
  <sheetData>
    <row r="1" spans="1:9" ht="23.4" x14ac:dyDescent="0.45">
      <c r="A1" s="2" t="s">
        <v>86</v>
      </c>
    </row>
    <row r="2" spans="1:9" ht="23.4" x14ac:dyDescent="0.45">
      <c r="A2" s="2" t="s">
        <v>87</v>
      </c>
    </row>
    <row r="3" spans="1:9" ht="13.8" thickBot="1" x14ac:dyDescent="0.3"/>
    <row r="4" spans="1:9" s="7" customFormat="1" ht="58.95" customHeight="1" thickBot="1" x14ac:dyDescent="0.3">
      <c r="A4" s="54" t="s">
        <v>88</v>
      </c>
      <c r="B4" s="55" t="s">
        <v>89</v>
      </c>
      <c r="C4" s="55" t="s">
        <v>90</v>
      </c>
      <c r="D4" s="55" t="s">
        <v>91</v>
      </c>
      <c r="E4" s="55" t="s">
        <v>92</v>
      </c>
      <c r="F4" s="55" t="s">
        <v>93</v>
      </c>
      <c r="G4" s="55" t="s">
        <v>94</v>
      </c>
      <c r="H4" s="55" t="s">
        <v>95</v>
      </c>
      <c r="I4" s="60" t="s">
        <v>96</v>
      </c>
    </row>
    <row r="5" spans="1:9" s="8" customFormat="1" ht="13.8" x14ac:dyDescent="0.25">
      <c r="A5" s="89" t="s">
        <v>8</v>
      </c>
      <c r="B5" s="58">
        <v>5</v>
      </c>
      <c r="C5" s="58">
        <v>29</v>
      </c>
      <c r="D5" s="58">
        <v>803219</v>
      </c>
      <c r="E5" s="58">
        <v>167012</v>
      </c>
      <c r="F5" s="90">
        <v>970231</v>
      </c>
      <c r="G5" s="91">
        <v>33456.241379310348</v>
      </c>
      <c r="H5" s="90">
        <v>4114</v>
      </c>
      <c r="I5" s="92">
        <v>79951</v>
      </c>
    </row>
    <row r="6" spans="1:9" s="8" customFormat="1" ht="13.8" x14ac:dyDescent="0.25">
      <c r="A6" s="47" t="s">
        <v>9</v>
      </c>
      <c r="B6" s="58">
        <v>6</v>
      </c>
      <c r="C6" s="58">
        <v>36</v>
      </c>
      <c r="D6" s="58">
        <v>791744</v>
      </c>
      <c r="E6" s="58">
        <v>379962</v>
      </c>
      <c r="F6" s="58">
        <v>1171706</v>
      </c>
      <c r="G6" s="61">
        <v>32547.388888888891</v>
      </c>
      <c r="H6" s="58">
        <v>6039</v>
      </c>
      <c r="I6" s="62">
        <v>50351</v>
      </c>
    </row>
    <row r="7" spans="1:9" s="8" customFormat="1" ht="13.8" x14ac:dyDescent="0.25">
      <c r="A7" s="47" t="s">
        <v>10</v>
      </c>
      <c r="B7" s="58">
        <v>3</v>
      </c>
      <c r="C7" s="58">
        <v>16</v>
      </c>
      <c r="D7" s="58">
        <v>158963</v>
      </c>
      <c r="E7" s="58">
        <v>53327</v>
      </c>
      <c r="F7" s="58">
        <v>212290</v>
      </c>
      <c r="G7" s="61">
        <v>13268.125</v>
      </c>
      <c r="H7" s="58">
        <v>2412</v>
      </c>
      <c r="I7" s="62">
        <v>22040</v>
      </c>
    </row>
    <row r="8" spans="1:9" s="8" customFormat="1" ht="13.8" x14ac:dyDescent="0.25">
      <c r="A8" s="47" t="s">
        <v>11</v>
      </c>
      <c r="B8" s="58">
        <v>3</v>
      </c>
      <c r="C8" s="58">
        <v>18</v>
      </c>
      <c r="D8" s="58">
        <v>488438</v>
      </c>
      <c r="E8" s="58">
        <v>466877</v>
      </c>
      <c r="F8" s="58">
        <v>955315</v>
      </c>
      <c r="G8" s="61">
        <v>53073.055555555555</v>
      </c>
      <c r="H8" s="58">
        <v>3578</v>
      </c>
      <c r="I8" s="62">
        <v>101739</v>
      </c>
    </row>
    <row r="9" spans="1:9" s="8" customFormat="1" ht="13.8" x14ac:dyDescent="0.25">
      <c r="A9" s="47" t="s">
        <v>12</v>
      </c>
      <c r="B9" s="58">
        <v>31</v>
      </c>
      <c r="C9" s="58">
        <v>176</v>
      </c>
      <c r="D9" s="58">
        <v>4654461</v>
      </c>
      <c r="E9" s="58">
        <v>948940</v>
      </c>
      <c r="F9" s="58">
        <v>5603401</v>
      </c>
      <c r="G9" s="61">
        <v>31837.50568181818</v>
      </c>
      <c r="H9" s="58">
        <v>2599</v>
      </c>
      <c r="I9" s="62">
        <v>221790</v>
      </c>
    </row>
    <row r="10" spans="1:9" s="8" customFormat="1" ht="13.8" x14ac:dyDescent="0.25">
      <c r="A10" s="47" t="s">
        <v>13</v>
      </c>
      <c r="B10" s="58">
        <v>11</v>
      </c>
      <c r="C10" s="58">
        <v>69</v>
      </c>
      <c r="D10" s="58">
        <v>2617370</v>
      </c>
      <c r="E10" s="58">
        <v>2502115</v>
      </c>
      <c r="F10" s="58">
        <v>5119485</v>
      </c>
      <c r="G10" s="61">
        <v>74195.434782608689</v>
      </c>
      <c r="H10" s="58">
        <v>3826</v>
      </c>
      <c r="I10" s="62">
        <v>286571</v>
      </c>
    </row>
    <row r="11" spans="1:9" s="8" customFormat="1" ht="13.8" x14ac:dyDescent="0.25">
      <c r="A11" s="47" t="s">
        <v>14</v>
      </c>
      <c r="B11" s="58">
        <v>4</v>
      </c>
      <c r="C11" s="58">
        <v>24</v>
      </c>
      <c r="D11" s="58">
        <v>331032</v>
      </c>
      <c r="E11" s="58">
        <v>7812</v>
      </c>
      <c r="F11" s="58">
        <v>338844</v>
      </c>
      <c r="G11" s="61">
        <v>14118.5</v>
      </c>
      <c r="H11" s="58">
        <v>9054</v>
      </c>
      <c r="I11" s="62">
        <v>18102</v>
      </c>
    </row>
    <row r="12" spans="1:9" s="8" customFormat="1" ht="13.8" x14ac:dyDescent="0.25">
      <c r="A12" s="47" t="s">
        <v>15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62">
        <v>0</v>
      </c>
    </row>
    <row r="13" spans="1:9" s="8" customFormat="1" ht="13.8" x14ac:dyDescent="0.25">
      <c r="A13" s="47" t="s">
        <v>16</v>
      </c>
      <c r="B13" s="58">
        <v>2</v>
      </c>
      <c r="C13" s="58">
        <v>12</v>
      </c>
      <c r="D13" s="58">
        <v>379468</v>
      </c>
      <c r="E13" s="58">
        <v>75956</v>
      </c>
      <c r="F13" s="58">
        <v>455424</v>
      </c>
      <c r="G13" s="61">
        <v>37952</v>
      </c>
      <c r="H13" s="58">
        <v>12383</v>
      </c>
      <c r="I13" s="62">
        <v>68831</v>
      </c>
    </row>
    <row r="14" spans="1:9" s="8" customFormat="1" ht="13.8" x14ac:dyDescent="0.25">
      <c r="A14" s="47" t="s">
        <v>17</v>
      </c>
      <c r="B14" s="58">
        <v>1</v>
      </c>
      <c r="C14" s="58">
        <v>6</v>
      </c>
      <c r="D14" s="58">
        <v>65283</v>
      </c>
      <c r="E14" s="58">
        <v>1004</v>
      </c>
      <c r="F14" s="58">
        <v>66287</v>
      </c>
      <c r="G14" s="61">
        <v>11047.833333333334</v>
      </c>
      <c r="H14" s="58">
        <v>10967</v>
      </c>
      <c r="I14" s="62">
        <v>11452</v>
      </c>
    </row>
    <row r="15" spans="1:9" s="8" customFormat="1" ht="13.8" x14ac:dyDescent="0.25">
      <c r="A15" s="47" t="s">
        <v>18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62">
        <v>0</v>
      </c>
    </row>
    <row r="16" spans="1:9" s="8" customFormat="1" ht="13.8" x14ac:dyDescent="0.25">
      <c r="A16" s="47" t="s">
        <v>19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62">
        <v>0</v>
      </c>
    </row>
    <row r="17" spans="1:9" s="8" customFormat="1" ht="14.4" thickBot="1" x14ac:dyDescent="0.3">
      <c r="A17" s="47" t="s">
        <v>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62">
        <v>0</v>
      </c>
    </row>
    <row r="18" spans="1:9" s="100" customFormat="1" ht="14.4" thickBot="1" x14ac:dyDescent="0.3">
      <c r="A18" s="116" t="s">
        <v>21</v>
      </c>
      <c r="B18" s="117">
        <f>SUBTOTAL(109,Table25[Total '# of Titles])</f>
        <v>66</v>
      </c>
      <c r="C18" s="117">
        <f>SUBTOTAL(109,Table25[Total '# of Editions])</f>
        <v>386</v>
      </c>
      <c r="D18" s="117">
        <f>SUBTOTAL(109,Table25[Total Paid Circulation])</f>
        <v>10289978</v>
      </c>
      <c r="E18" s="117">
        <f>SUBTOTAL(109,Table25[Total Controlled Circulation])</f>
        <v>4603005</v>
      </c>
      <c r="F18" s="117">
        <f>SUBTOTAL(109,Table25[Total Circ All Editions])</f>
        <v>14892983</v>
      </c>
      <c r="G18" s="144" t="s">
        <v>127</v>
      </c>
      <c r="H18" s="145" t="s">
        <v>128</v>
      </c>
      <c r="I18" s="146" t="s">
        <v>97</v>
      </c>
    </row>
    <row r="19" spans="1:9" x14ac:dyDescent="0.25">
      <c r="D19" s="10"/>
      <c r="E19" s="10"/>
    </row>
    <row r="20" spans="1:9" ht="23.4" x14ac:dyDescent="0.45">
      <c r="A20" s="2" t="s">
        <v>98</v>
      </c>
      <c r="G20"/>
    </row>
    <row r="21" spans="1:9" ht="13.8" thickBot="1" x14ac:dyDescent="0.3">
      <c r="G21"/>
    </row>
    <row r="22" spans="1:9" s="8" customFormat="1" ht="41.4" x14ac:dyDescent="0.25">
      <c r="A22" s="54" t="s">
        <v>88</v>
      </c>
      <c r="B22" s="55" t="s">
        <v>99</v>
      </c>
      <c r="C22" s="55" t="s">
        <v>100</v>
      </c>
      <c r="D22" s="55" t="s">
        <v>101</v>
      </c>
      <c r="E22" s="56" t="s">
        <v>102</v>
      </c>
      <c r="F22" s="56" t="s">
        <v>103</v>
      </c>
      <c r="G22" s="57" t="s">
        <v>104</v>
      </c>
    </row>
    <row r="23" spans="1:9" s="8" customFormat="1" ht="13.8" x14ac:dyDescent="0.25">
      <c r="A23" s="47" t="s">
        <v>8</v>
      </c>
      <c r="B23" s="58"/>
      <c r="C23" s="58"/>
      <c r="D23" s="58">
        <v>1</v>
      </c>
      <c r="E23" s="58">
        <v>4</v>
      </c>
      <c r="F23" s="6"/>
      <c r="G23" s="59">
        <f>SUM(Table120[[#This Row],['# Titles publishing 3/week]:['# Titles publishing 7/week]])</f>
        <v>5</v>
      </c>
    </row>
    <row r="24" spans="1:9" s="8" customFormat="1" ht="13.8" x14ac:dyDescent="0.25">
      <c r="A24" s="47" t="s">
        <v>9</v>
      </c>
      <c r="B24" s="58"/>
      <c r="C24" s="58"/>
      <c r="D24" s="58">
        <v>2</v>
      </c>
      <c r="E24" s="58">
        <v>2</v>
      </c>
      <c r="F24" s="6">
        <v>2</v>
      </c>
      <c r="G24" s="59">
        <f>SUM(Table120[[#This Row],['# Titles publishing 3/week]:['# Titles publishing 7/week]])</f>
        <v>6</v>
      </c>
    </row>
    <row r="25" spans="1:9" s="8" customFormat="1" ht="13.8" x14ac:dyDescent="0.25">
      <c r="A25" s="47" t="s">
        <v>10</v>
      </c>
      <c r="B25" s="58"/>
      <c r="C25" s="58"/>
      <c r="D25" s="58">
        <v>2</v>
      </c>
      <c r="E25" s="58">
        <v>1</v>
      </c>
      <c r="F25" s="6"/>
      <c r="G25" s="59">
        <f>SUM(Table120[[#This Row],['# Titles publishing 3/week]:['# Titles publishing 7/week]])</f>
        <v>3</v>
      </c>
    </row>
    <row r="26" spans="1:9" s="8" customFormat="1" ht="13.8" x14ac:dyDescent="0.25">
      <c r="A26" s="47" t="s">
        <v>11</v>
      </c>
      <c r="B26" s="58"/>
      <c r="C26" s="58"/>
      <c r="D26" s="58"/>
      <c r="E26" s="58">
        <v>3</v>
      </c>
      <c r="F26" s="6"/>
      <c r="G26" s="59">
        <f>SUM(Table120[[#This Row],['# Titles publishing 3/week]:['# Titles publishing 7/week]])</f>
        <v>3</v>
      </c>
    </row>
    <row r="27" spans="1:9" s="8" customFormat="1" ht="13.8" x14ac:dyDescent="0.25">
      <c r="A27" s="47" t="s">
        <v>12</v>
      </c>
      <c r="B27" s="58"/>
      <c r="C27" s="58">
        <v>2</v>
      </c>
      <c r="D27" s="58">
        <v>9</v>
      </c>
      <c r="E27" s="58">
        <v>17</v>
      </c>
      <c r="F27" s="6">
        <v>3</v>
      </c>
      <c r="G27" s="59">
        <f>SUM(Table120[[#This Row],['# Titles publishing 3/week]:['# Titles publishing 7/week]])</f>
        <v>31</v>
      </c>
    </row>
    <row r="28" spans="1:9" s="8" customFormat="1" ht="13.8" x14ac:dyDescent="0.25">
      <c r="A28" s="47" t="s">
        <v>13</v>
      </c>
      <c r="B28" s="58"/>
      <c r="C28" s="58"/>
      <c r="D28" s="58">
        <v>1</v>
      </c>
      <c r="E28" s="58">
        <v>6</v>
      </c>
      <c r="F28" s="6">
        <v>4</v>
      </c>
      <c r="G28" s="59">
        <f>SUM(Table120[[#This Row],['# Titles publishing 3/week]:['# Titles publishing 7/week]])</f>
        <v>11</v>
      </c>
    </row>
    <row r="29" spans="1:9" s="8" customFormat="1" ht="13.8" x14ac:dyDescent="0.25">
      <c r="A29" s="47" t="s">
        <v>14</v>
      </c>
      <c r="B29" s="58"/>
      <c r="C29" s="58"/>
      <c r="D29" s="58"/>
      <c r="E29" s="58">
        <v>4</v>
      </c>
      <c r="F29" s="6"/>
      <c r="G29" s="59">
        <f>SUM(Table120[[#This Row],['# Titles publishing 3/week]:['# Titles publishing 7/week]])</f>
        <v>4</v>
      </c>
    </row>
    <row r="30" spans="1:9" s="8" customFormat="1" ht="13.8" x14ac:dyDescent="0.25">
      <c r="A30" s="47" t="s">
        <v>15</v>
      </c>
      <c r="B30" s="58"/>
      <c r="C30" s="58"/>
      <c r="D30" s="58"/>
      <c r="E30" s="58"/>
      <c r="F30" s="6"/>
      <c r="G30" s="59">
        <f>SUM(Table120[[#This Row],['# Titles publishing 3/week]:['# Titles publishing 7/week]])</f>
        <v>0</v>
      </c>
    </row>
    <row r="31" spans="1:9" s="8" customFormat="1" ht="13.8" x14ac:dyDescent="0.25">
      <c r="A31" s="47" t="s">
        <v>16</v>
      </c>
      <c r="B31" s="58"/>
      <c r="C31" s="58"/>
      <c r="D31" s="58"/>
      <c r="E31" s="58">
        <v>2</v>
      </c>
      <c r="F31" s="6"/>
      <c r="G31" s="59">
        <f>SUM(Table120[[#This Row],['# Titles publishing 3/week]:['# Titles publishing 7/week]])</f>
        <v>2</v>
      </c>
    </row>
    <row r="32" spans="1:9" s="8" customFormat="1" ht="13.8" x14ac:dyDescent="0.25">
      <c r="A32" s="47" t="s">
        <v>17</v>
      </c>
      <c r="B32" s="58"/>
      <c r="C32" s="58"/>
      <c r="D32" s="58"/>
      <c r="E32" s="58">
        <v>1</v>
      </c>
      <c r="F32" s="6"/>
      <c r="G32" s="59">
        <f>SUM(Table120[[#This Row],['# Titles publishing 3/week]:['# Titles publishing 7/week]])</f>
        <v>1</v>
      </c>
    </row>
    <row r="33" spans="1:7" s="8" customFormat="1" ht="13.8" x14ac:dyDescent="0.25">
      <c r="A33" s="47" t="s">
        <v>18</v>
      </c>
      <c r="B33" s="58"/>
      <c r="C33" s="58"/>
      <c r="D33" s="58"/>
      <c r="E33" s="58"/>
      <c r="F33" s="25"/>
      <c r="G33" s="59">
        <f>SUM(Table120[[#This Row],['# Titles publishing 3/week]:['# Titles publishing 7/week]])</f>
        <v>0</v>
      </c>
    </row>
    <row r="34" spans="1:7" s="8" customFormat="1" ht="13.8" x14ac:dyDescent="0.25">
      <c r="A34" s="47" t="s">
        <v>19</v>
      </c>
      <c r="B34" s="58"/>
      <c r="C34" s="58"/>
      <c r="D34" s="58"/>
      <c r="E34" s="58"/>
      <c r="F34" s="25"/>
      <c r="G34" s="59">
        <f>SUM(Table120[[#This Row],['# Titles publishing 3/week]:['# Titles publishing 7/week]])</f>
        <v>0</v>
      </c>
    </row>
    <row r="35" spans="1:7" s="8" customFormat="1" ht="13.8" x14ac:dyDescent="0.25">
      <c r="A35" s="47" t="s">
        <v>20</v>
      </c>
      <c r="B35" s="58"/>
      <c r="C35" s="58"/>
      <c r="D35" s="58"/>
      <c r="E35" s="58"/>
      <c r="F35" s="25"/>
      <c r="G35" s="59">
        <f>SUM(Table120[[#This Row],['# Titles publishing 3/week]:['# Titles publishing 7/week]])</f>
        <v>0</v>
      </c>
    </row>
    <row r="36" spans="1:7" s="100" customFormat="1" ht="14.4" thickBot="1" x14ac:dyDescent="0.3">
      <c r="A36" s="101" t="s">
        <v>89</v>
      </c>
      <c r="B36" s="102">
        <f>SUBTOTAL(109,Table120['# Titles publishing 3/week])</f>
        <v>0</v>
      </c>
      <c r="C36" s="102">
        <f>SUBTOTAL(109,Table120['# Titles publishing 4/week])</f>
        <v>2</v>
      </c>
      <c r="D36" s="102">
        <f>SUBTOTAL(109,Table120['# Titles publishing 5/week])</f>
        <v>15</v>
      </c>
      <c r="E36" s="102">
        <f>SUBTOTAL(109,Table120['# Titles publishing 6/week])</f>
        <v>40</v>
      </c>
      <c r="F36" s="102">
        <f>SUBTOTAL(109,Table120['# Titles publishing 7/week])</f>
        <v>9</v>
      </c>
      <c r="G36" s="103">
        <f>SUBTOTAL(109,Table120[Provincial Total])</f>
        <v>66</v>
      </c>
    </row>
    <row r="37" spans="1:7" s="100" customFormat="1" ht="15" thickTop="1" thickBot="1" x14ac:dyDescent="0.3">
      <c r="A37" s="104" t="s">
        <v>90</v>
      </c>
      <c r="B37" s="105">
        <v>0</v>
      </c>
      <c r="C37" s="105">
        <v>8</v>
      </c>
      <c r="D37" s="105">
        <v>75</v>
      </c>
      <c r="E37" s="105">
        <v>240</v>
      </c>
      <c r="F37" s="105">
        <v>63</v>
      </c>
      <c r="G37" s="106">
        <f>SUM(B37:F37)</f>
        <v>386</v>
      </c>
    </row>
    <row r="38" spans="1:7" ht="13.8" x14ac:dyDescent="0.25">
      <c r="C38" s="93"/>
      <c r="D38" s="93"/>
      <c r="E38" s="93"/>
      <c r="F38" s="93"/>
    </row>
    <row r="39" spans="1:7" x14ac:dyDescent="0.25">
      <c r="A39" s="5" t="s">
        <v>126</v>
      </c>
      <c r="D39" s="10"/>
    </row>
    <row r="42" spans="1:7" x14ac:dyDescent="0.25">
      <c r="B42"/>
    </row>
    <row r="43" spans="1:7" x14ac:dyDescent="0.25">
      <c r="B43"/>
    </row>
    <row r="44" spans="1:7" x14ac:dyDescent="0.25">
      <c r="B44"/>
    </row>
    <row r="45" spans="1:7" x14ac:dyDescent="0.25">
      <c r="B45"/>
    </row>
    <row r="46" spans="1:7" x14ac:dyDescent="0.25">
      <c r="B46"/>
    </row>
    <row r="47" spans="1:7" x14ac:dyDescent="0.25">
      <c r="B47"/>
    </row>
    <row r="48" spans="1:7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</sheetData>
  <printOptions horizontalCentered="1"/>
  <pageMargins left="0.25" right="0.25" top="0.75" bottom="0.3" header="0.3" footer="0.3"/>
  <pageSetup fitToHeight="0" orientation="landscape" r:id="rId1"/>
  <headerFooter scaleWithDoc="0">
    <oddHeader>&amp;C&amp;"Arial,Bold"&amp;14Snapshot 2025 Canada's Newspaper Industry</oddHeader>
    <oddFooter>&amp;LNews Media Canada&amp;C&amp;P&amp;RJuly 2025</oddFooter>
  </headerFooter>
  <rowBreaks count="1" manualBreakCount="1">
    <brk id="19" max="16383" man="1"/>
  </rowBreaks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"/>
  <sheetViews>
    <sheetView tabSelected="1" zoomScaleNormal="100" zoomScaleSheetLayoutView="100" workbookViewId="0">
      <selection activeCell="D39" sqref="D39"/>
    </sheetView>
  </sheetViews>
  <sheetFormatPr defaultRowHeight="13.2" x14ac:dyDescent="0.25"/>
  <cols>
    <col min="1" max="1" width="61.6640625" bestFit="1" customWidth="1"/>
    <col min="2" max="2" width="12" style="3" bestFit="1" customWidth="1"/>
    <col min="3" max="3" width="11.6640625" bestFit="1" customWidth="1"/>
  </cols>
  <sheetData>
    <row r="1" spans="1:3" ht="23.4" x14ac:dyDescent="0.45">
      <c r="A1" s="2" t="s">
        <v>105</v>
      </c>
    </row>
    <row r="2" spans="1:3" ht="23.4" x14ac:dyDescent="0.45">
      <c r="A2" s="2" t="s">
        <v>87</v>
      </c>
    </row>
    <row r="4" spans="1:3" s="8" customFormat="1" ht="27.6" x14ac:dyDescent="0.25">
      <c r="A4" s="63" t="s">
        <v>46</v>
      </c>
      <c r="B4" s="63" t="s">
        <v>106</v>
      </c>
      <c r="C4" s="64" t="s">
        <v>107</v>
      </c>
    </row>
    <row r="5" spans="1:3" s="8" customFormat="1" ht="13.8" x14ac:dyDescent="0.25">
      <c r="A5" s="8" t="s">
        <v>48</v>
      </c>
      <c r="B5" s="7">
        <v>3</v>
      </c>
      <c r="C5" s="58">
        <v>15</v>
      </c>
    </row>
    <row r="6" spans="1:3" s="8" customFormat="1" ht="13.8" x14ac:dyDescent="0.25">
      <c r="A6" s="8" t="s">
        <v>108</v>
      </c>
      <c r="B6" s="7">
        <v>3</v>
      </c>
      <c r="C6" s="58">
        <v>16</v>
      </c>
    </row>
    <row r="7" spans="1:3" s="8" customFormat="1" ht="13.8" x14ac:dyDescent="0.25">
      <c r="A7" s="8" t="s">
        <v>109</v>
      </c>
      <c r="B7" s="7">
        <v>6</v>
      </c>
      <c r="C7" s="58">
        <v>38</v>
      </c>
    </row>
    <row r="8" spans="1:3" s="8" customFormat="1" ht="13.8" x14ac:dyDescent="0.25">
      <c r="A8" s="8" t="s">
        <v>52</v>
      </c>
      <c r="B8" s="7">
        <v>2</v>
      </c>
      <c r="C8" s="58">
        <v>12</v>
      </c>
    </row>
    <row r="9" spans="1:3" s="8" customFormat="1" ht="13.8" x14ac:dyDescent="0.25">
      <c r="A9" s="8" t="s">
        <v>53</v>
      </c>
      <c r="B9" s="7">
        <v>1</v>
      </c>
      <c r="C9" s="58">
        <v>6</v>
      </c>
    </row>
    <row r="10" spans="1:3" s="8" customFormat="1" ht="13.8" x14ac:dyDescent="0.25">
      <c r="A10" s="8" t="s">
        <v>62</v>
      </c>
      <c r="B10" s="7">
        <v>36</v>
      </c>
      <c r="C10" s="58">
        <v>207</v>
      </c>
    </row>
    <row r="11" spans="1:3" s="8" customFormat="1" ht="13.8" x14ac:dyDescent="0.25">
      <c r="A11" s="8" t="s">
        <v>110</v>
      </c>
      <c r="B11" s="7">
        <v>2</v>
      </c>
      <c r="C11" s="58">
        <v>13</v>
      </c>
    </row>
    <row r="12" spans="1:3" s="8" customFormat="1" ht="13.8" x14ac:dyDescent="0.25">
      <c r="A12" s="8" t="s">
        <v>111</v>
      </c>
      <c r="B12" s="7">
        <v>1</v>
      </c>
      <c r="C12" s="58">
        <v>6</v>
      </c>
    </row>
    <row r="13" spans="1:3" s="8" customFormat="1" ht="13.8" x14ac:dyDescent="0.25">
      <c r="A13" s="8" t="s">
        <v>112</v>
      </c>
      <c r="B13" s="7">
        <v>7</v>
      </c>
      <c r="C13" s="65">
        <v>43</v>
      </c>
    </row>
    <row r="14" spans="1:3" s="8" customFormat="1" ht="13.8" x14ac:dyDescent="0.25">
      <c r="A14" s="8" t="s">
        <v>113</v>
      </c>
      <c r="B14" s="7">
        <v>1</v>
      </c>
      <c r="C14" s="58">
        <v>5</v>
      </c>
    </row>
    <row r="15" spans="1:3" s="8" customFormat="1" ht="13.8" x14ac:dyDescent="0.25">
      <c r="A15" s="8" t="s">
        <v>114</v>
      </c>
      <c r="B15" s="7">
        <v>1</v>
      </c>
      <c r="C15" s="58">
        <v>7</v>
      </c>
    </row>
    <row r="16" spans="1:3" s="8" customFormat="1" ht="13.8" x14ac:dyDescent="0.25">
      <c r="A16" s="8" t="s">
        <v>115</v>
      </c>
      <c r="B16" s="7">
        <v>1</v>
      </c>
      <c r="C16" s="58">
        <v>6</v>
      </c>
    </row>
    <row r="17" spans="1:3" s="8" customFormat="1" ht="13.8" x14ac:dyDescent="0.25">
      <c r="A17" s="8" t="s">
        <v>116</v>
      </c>
      <c r="B17" s="7">
        <v>1</v>
      </c>
      <c r="C17" s="58">
        <v>6</v>
      </c>
    </row>
    <row r="18" spans="1:3" s="8" customFormat="1" ht="13.8" x14ac:dyDescent="0.25">
      <c r="A18" s="8" t="s">
        <v>117</v>
      </c>
      <c r="B18" s="7">
        <v>1</v>
      </c>
      <c r="C18" s="58">
        <v>6</v>
      </c>
    </row>
    <row r="19" spans="1:3" s="100" customFormat="1" ht="13.8" x14ac:dyDescent="0.25">
      <c r="A19" s="100" t="s">
        <v>21</v>
      </c>
      <c r="B19" s="107">
        <f>SUBTOTAL(109,Table7[Daily Newspaper])</f>
        <v>66</v>
      </c>
      <c r="C19" s="107">
        <f>SUBTOTAL(109,Table7[Number of Editions])</f>
        <v>386</v>
      </c>
    </row>
    <row r="20" spans="1:3" s="8" customFormat="1" ht="13.8" x14ac:dyDescent="0.25">
      <c r="B20" s="7"/>
    </row>
    <row r="21" spans="1:3" x14ac:dyDescent="0.25">
      <c r="A21" s="5" t="s">
        <v>126</v>
      </c>
    </row>
    <row r="36" spans="2:2" ht="13.8" x14ac:dyDescent="0.25">
      <c r="B36" s="7"/>
    </row>
  </sheetData>
  <phoneticPr fontId="18" type="noConversion"/>
  <printOptions horizontalCentered="1"/>
  <pageMargins left="0.25" right="0.25" top="0.75" bottom="0.3" header="0.3" footer="0.3"/>
  <pageSetup orientation="landscape" r:id="rId1"/>
  <headerFooter scaleWithDoc="0">
    <oddHeader>&amp;C&amp;"Arial,Bold"&amp;14Snapshot 2025 Canada's Newspaper Industry</oddHeader>
    <oddFooter>&amp;LNews Media Canada&amp;C&amp;P&amp;RJuly 2025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"/>
  <sheetViews>
    <sheetView tabSelected="1" topLeftCell="A2" zoomScaleNormal="100" zoomScaleSheetLayoutView="100" workbookViewId="0">
      <selection activeCell="D39" sqref="D39"/>
    </sheetView>
  </sheetViews>
  <sheetFormatPr defaultRowHeight="13.2" x14ac:dyDescent="0.25"/>
  <cols>
    <col min="1" max="1" width="28.44140625" customWidth="1"/>
    <col min="2" max="2" width="11.6640625" style="1" bestFit="1" customWidth="1"/>
    <col min="3" max="3" width="12.33203125" style="1" bestFit="1" customWidth="1"/>
    <col min="4" max="4" width="11.6640625" style="1" bestFit="1" customWidth="1"/>
    <col min="5" max="5" width="12.33203125" style="1" bestFit="1" customWidth="1"/>
    <col min="6" max="6" width="16.33203125" style="1" bestFit="1" customWidth="1"/>
  </cols>
  <sheetData>
    <row r="1" spans="1:6" ht="23.4" x14ac:dyDescent="0.45">
      <c r="A1" s="2" t="s">
        <v>118</v>
      </c>
    </row>
    <row r="2" spans="1:6" ht="23.4" x14ac:dyDescent="0.45">
      <c r="A2" s="2" t="s">
        <v>87</v>
      </c>
    </row>
    <row r="4" spans="1:6" s="26" customFormat="1" ht="27.6" x14ac:dyDescent="0.25">
      <c r="A4" s="63" t="s">
        <v>70</v>
      </c>
      <c r="B4" s="64" t="s">
        <v>107</v>
      </c>
      <c r="C4" s="64" t="s">
        <v>42</v>
      </c>
      <c r="D4" s="64" t="s">
        <v>43</v>
      </c>
      <c r="E4" s="64" t="s">
        <v>44</v>
      </c>
      <c r="F4" s="64" t="s">
        <v>71</v>
      </c>
    </row>
    <row r="5" spans="1:6" s="8" customFormat="1" ht="13.8" x14ac:dyDescent="0.25">
      <c r="A5" s="8" t="s">
        <v>5</v>
      </c>
      <c r="B5" s="6">
        <v>13</v>
      </c>
      <c r="C5" s="6">
        <v>56724</v>
      </c>
      <c r="D5" s="6">
        <v>2086783</v>
      </c>
      <c r="E5" s="6">
        <f>SUM(Table10[[#This Row],[Paid Circulation]:[Controlled Circulation]])</f>
        <v>2143507</v>
      </c>
      <c r="F5" s="112">
        <v>164885</v>
      </c>
    </row>
    <row r="6" spans="1:6" s="8" customFormat="1" ht="13.8" x14ac:dyDescent="0.25">
      <c r="A6" s="8" t="s">
        <v>4</v>
      </c>
      <c r="B6" s="6">
        <v>373</v>
      </c>
      <c r="C6" s="6">
        <v>10233254</v>
      </c>
      <c r="D6" s="6">
        <v>2516222</v>
      </c>
      <c r="E6" s="6">
        <f>SUM(Table10[[#This Row],[Paid Circulation]:[Controlled Circulation]])</f>
        <v>12749476</v>
      </c>
      <c r="F6" s="112">
        <v>34181</v>
      </c>
    </row>
    <row r="7" spans="1:6" s="100" customFormat="1" ht="13.8" x14ac:dyDescent="0.25">
      <c r="A7" s="100" t="s">
        <v>21</v>
      </c>
      <c r="B7" s="102">
        <f>SUBTOTAL(109,Table10[Number of Editions])</f>
        <v>386</v>
      </c>
      <c r="C7" s="102">
        <f>SUBTOTAL(109,Table10[Paid Circulation])</f>
        <v>10289978</v>
      </c>
      <c r="D7" s="102">
        <f>SUBTOTAL(109,Table10[Controlled Circulation])</f>
        <v>4603005</v>
      </c>
      <c r="E7" s="102">
        <f>SUBTOTAL(109,Table10[Total Circulation])</f>
        <v>14892983</v>
      </c>
      <c r="F7" s="113" t="s">
        <v>127</v>
      </c>
    </row>
    <row r="9" spans="1:6" ht="23.4" x14ac:dyDescent="0.45">
      <c r="A9" s="2" t="s">
        <v>119</v>
      </c>
      <c r="B9"/>
      <c r="C9" s="4"/>
    </row>
    <row r="10" spans="1:6" ht="23.4" x14ac:dyDescent="0.45">
      <c r="A10" s="2" t="s">
        <v>87</v>
      </c>
      <c r="B10"/>
      <c r="C10" s="4"/>
    </row>
    <row r="11" spans="1:6" x14ac:dyDescent="0.25">
      <c r="B11"/>
      <c r="C11" s="4"/>
    </row>
    <row r="12" spans="1:6" s="26" customFormat="1" ht="27.6" x14ac:dyDescent="0.25">
      <c r="A12" s="26" t="s">
        <v>73</v>
      </c>
      <c r="B12" s="63" t="s">
        <v>107</v>
      </c>
      <c r="C12" s="66" t="s">
        <v>74</v>
      </c>
      <c r="D12" s="27"/>
      <c r="E12" s="27"/>
      <c r="F12" s="27"/>
    </row>
    <row r="13" spans="1:6" s="8" customFormat="1" ht="13.8" x14ac:dyDescent="0.25">
      <c r="A13" s="8" t="s">
        <v>120</v>
      </c>
      <c r="B13" s="8">
        <v>7</v>
      </c>
      <c r="C13" s="67">
        <f>Table1121[[#This Row],[Number of Editions]]/Table1121[[#Totals],[Number of Editions]]</f>
        <v>1.8134715025906734E-2</v>
      </c>
      <c r="D13" s="6"/>
      <c r="E13" s="6"/>
      <c r="F13" s="6"/>
    </row>
    <row r="14" spans="1:6" s="8" customFormat="1" ht="13.8" x14ac:dyDescent="0.25">
      <c r="A14" s="8" t="s">
        <v>75</v>
      </c>
      <c r="B14" s="8">
        <v>278</v>
      </c>
      <c r="C14" s="67">
        <f>Table1121[[#This Row],[Number of Editions]]/Table1121[[#Totals],[Number of Editions]]</f>
        <v>0.72020725388601037</v>
      </c>
      <c r="D14" s="6"/>
      <c r="E14" s="6"/>
      <c r="F14" s="6"/>
    </row>
    <row r="15" spans="1:6" s="8" customFormat="1" ht="13.8" x14ac:dyDescent="0.25">
      <c r="A15" s="8" t="s">
        <v>77</v>
      </c>
      <c r="B15" s="8">
        <v>101</v>
      </c>
      <c r="C15" s="67">
        <f>Table1121[[#This Row],[Number of Editions]]/Table1121[[#Totals],[Number of Editions]]</f>
        <v>0.26165803108808289</v>
      </c>
      <c r="D15" s="6"/>
      <c r="E15" s="6"/>
      <c r="F15" s="6"/>
    </row>
    <row r="16" spans="1:6" s="100" customFormat="1" ht="13.8" x14ac:dyDescent="0.25">
      <c r="A16" s="100" t="s">
        <v>21</v>
      </c>
      <c r="B16" s="100">
        <f>SUBTOTAL(109,Table1121[Number of Editions])</f>
        <v>386</v>
      </c>
      <c r="C16" s="108">
        <f>SUBTOTAL(109,Table1121[% Total])</f>
        <v>1</v>
      </c>
      <c r="D16" s="109"/>
      <c r="E16" s="109"/>
      <c r="F16" s="109"/>
    </row>
    <row r="18" spans="1:6" ht="23.4" x14ac:dyDescent="0.45">
      <c r="A18" s="2" t="s">
        <v>78</v>
      </c>
      <c r="B18"/>
      <c r="C18" s="4"/>
    </row>
    <row r="19" spans="1:6" ht="23.4" x14ac:dyDescent="0.45">
      <c r="A19" s="2" t="s">
        <v>87</v>
      </c>
      <c r="B19"/>
      <c r="C19" s="4"/>
    </row>
    <row r="20" spans="1:6" x14ac:dyDescent="0.25">
      <c r="B20"/>
      <c r="C20" s="4"/>
    </row>
    <row r="21" spans="1:6" s="26" customFormat="1" ht="13.8" x14ac:dyDescent="0.25">
      <c r="A21" s="26" t="s">
        <v>121</v>
      </c>
      <c r="B21" s="26" t="s">
        <v>122</v>
      </c>
      <c r="C21" s="66" t="s">
        <v>74</v>
      </c>
      <c r="D21" s="27"/>
      <c r="E21" s="27"/>
      <c r="F21" s="27"/>
    </row>
    <row r="22" spans="1:6" s="8" customFormat="1" ht="13.8" x14ac:dyDescent="0.25">
      <c r="A22" s="8" t="s">
        <v>79</v>
      </c>
      <c r="B22" s="8">
        <v>55</v>
      </c>
      <c r="C22" s="67">
        <f>Table1222[[#This Row],['# Titles]]/Table1222[[#Totals],['# Titles]]</f>
        <v>0.83333333333333337</v>
      </c>
      <c r="D22" s="6"/>
      <c r="E22" s="6"/>
      <c r="F22" s="6"/>
    </row>
    <row r="23" spans="1:6" s="8" customFormat="1" ht="13.8" x14ac:dyDescent="0.25">
      <c r="A23" s="8" t="s">
        <v>80</v>
      </c>
      <c r="B23" s="8">
        <v>11</v>
      </c>
      <c r="C23" s="67">
        <f>Table1222[[#This Row],['# Titles]]/Table1222[[#Totals],['# Titles]]</f>
        <v>0.16666666666666666</v>
      </c>
      <c r="D23" s="6"/>
      <c r="E23" s="6"/>
      <c r="F23" s="6"/>
    </row>
    <row r="24" spans="1:6" s="100" customFormat="1" ht="13.8" x14ac:dyDescent="0.25">
      <c r="A24" s="100" t="s">
        <v>21</v>
      </c>
      <c r="B24" s="100">
        <f>SUBTOTAL(109,Table1222['# Titles])</f>
        <v>66</v>
      </c>
      <c r="C24" s="108">
        <f>SUBTOTAL(109,Table1222[% Total])</f>
        <v>1</v>
      </c>
      <c r="D24" s="109"/>
      <c r="E24" s="109"/>
      <c r="F24" s="109"/>
    </row>
    <row r="26" spans="1:6" x14ac:dyDescent="0.25">
      <c r="A26" s="5" t="s">
        <v>126</v>
      </c>
    </row>
    <row r="39" spans="2:2" ht="13.8" x14ac:dyDescent="0.25">
      <c r="B39" s="6"/>
    </row>
  </sheetData>
  <printOptions horizontalCentered="1"/>
  <pageMargins left="0.25" right="0.25" top="0.75" bottom="0.3" header="0.3" footer="0.3"/>
  <pageSetup orientation="landscape" r:id="rId1"/>
  <headerFooter scaleWithDoc="0">
    <oddHeader>&amp;C&amp;"Arial,Bold"&amp;14Snapshot 2025 Canada's Newspaper Industry</oddHeader>
    <oddFooter>&amp;LNews Media Canada&amp;C&amp;P&amp;RJuly 2025</oddFooter>
  </headerFooter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7"/>
  <sheetViews>
    <sheetView tabSelected="1" zoomScaleNormal="100" zoomScaleSheetLayoutView="100" workbookViewId="0">
      <selection activeCell="D39" sqref="D39"/>
    </sheetView>
  </sheetViews>
  <sheetFormatPr defaultRowHeight="13.2" x14ac:dyDescent="0.25"/>
  <cols>
    <col min="1" max="1" width="12" customWidth="1"/>
    <col min="2" max="2" width="6.33203125" style="1" bestFit="1" customWidth="1"/>
    <col min="3" max="3" width="17" style="1" customWidth="1"/>
    <col min="4" max="4" width="15" style="4" customWidth="1"/>
  </cols>
  <sheetData>
    <row r="1" spans="1:4" ht="23.4" x14ac:dyDescent="0.45">
      <c r="A1" s="2" t="s">
        <v>123</v>
      </c>
    </row>
    <row r="2" spans="1:4" ht="23.4" x14ac:dyDescent="0.45">
      <c r="A2" s="2" t="s">
        <v>87</v>
      </c>
    </row>
    <row r="4" spans="1:4" s="7" customFormat="1" ht="27.6" x14ac:dyDescent="0.25">
      <c r="A4" s="63" t="s">
        <v>1</v>
      </c>
      <c r="B4" s="64" t="s">
        <v>122</v>
      </c>
      <c r="C4" s="64" t="s">
        <v>124</v>
      </c>
      <c r="D4" s="68" t="s">
        <v>125</v>
      </c>
    </row>
    <row r="5" spans="1:4" s="8" customFormat="1" ht="13.8" x14ac:dyDescent="0.25">
      <c r="A5" s="8" t="s">
        <v>8</v>
      </c>
      <c r="B5" s="6">
        <v>5</v>
      </c>
      <c r="C5" s="6">
        <v>5</v>
      </c>
      <c r="D5" s="114">
        <f>Table13[[#This Row],['# of Titles with Websites]]/Table13[[#This Row],['# Titles]]</f>
        <v>1</v>
      </c>
    </row>
    <row r="6" spans="1:4" s="8" customFormat="1" ht="13.8" x14ac:dyDescent="0.25">
      <c r="A6" s="8" t="s">
        <v>9</v>
      </c>
      <c r="B6" s="6">
        <v>6</v>
      </c>
      <c r="C6" s="6">
        <v>6</v>
      </c>
      <c r="D6" s="114">
        <f>Table13[[#This Row],['# of Titles with Websites]]/Table13[[#This Row],['# Titles]]</f>
        <v>1</v>
      </c>
    </row>
    <row r="7" spans="1:4" s="8" customFormat="1" ht="13.8" x14ac:dyDescent="0.25">
      <c r="A7" s="8" t="s">
        <v>10</v>
      </c>
      <c r="B7" s="6">
        <v>3</v>
      </c>
      <c r="C7" s="6">
        <v>3</v>
      </c>
      <c r="D7" s="114">
        <f>Table13[[#This Row],['# of Titles with Websites]]/Table13[[#This Row],['# Titles]]</f>
        <v>1</v>
      </c>
    </row>
    <row r="8" spans="1:4" s="8" customFormat="1" ht="13.8" x14ac:dyDescent="0.25">
      <c r="A8" s="8" t="s">
        <v>11</v>
      </c>
      <c r="B8" s="6">
        <v>3</v>
      </c>
      <c r="C8" s="6">
        <v>3</v>
      </c>
      <c r="D8" s="114">
        <f>Table13[[#This Row],['# of Titles with Websites]]/Table13[[#This Row],['# Titles]]</f>
        <v>1</v>
      </c>
    </row>
    <row r="9" spans="1:4" s="8" customFormat="1" ht="13.8" x14ac:dyDescent="0.25">
      <c r="A9" s="8" t="s">
        <v>12</v>
      </c>
      <c r="B9" s="6">
        <v>31</v>
      </c>
      <c r="C9" s="6">
        <v>31</v>
      </c>
      <c r="D9" s="114">
        <f>Table13[[#This Row],['# of Titles with Websites]]/Table13[[#This Row],['# Titles]]</f>
        <v>1</v>
      </c>
    </row>
    <row r="10" spans="1:4" s="8" customFormat="1" ht="13.8" x14ac:dyDescent="0.25">
      <c r="A10" s="8" t="s">
        <v>13</v>
      </c>
      <c r="B10" s="6">
        <v>11</v>
      </c>
      <c r="C10" s="6">
        <v>11</v>
      </c>
      <c r="D10" s="114">
        <f>Table13[[#This Row],['# of Titles with Websites]]/Table13[[#This Row],['# Titles]]</f>
        <v>1</v>
      </c>
    </row>
    <row r="11" spans="1:4" s="8" customFormat="1" ht="13.8" x14ac:dyDescent="0.25">
      <c r="A11" s="8" t="s">
        <v>14</v>
      </c>
      <c r="B11" s="6">
        <v>4</v>
      </c>
      <c r="C11" s="6">
        <v>4</v>
      </c>
      <c r="D11" s="114">
        <f>Table13[[#This Row],['# of Titles with Websites]]/Table13[[#This Row],['# Titles]]</f>
        <v>1</v>
      </c>
    </row>
    <row r="12" spans="1:4" s="8" customFormat="1" ht="13.8" x14ac:dyDescent="0.25">
      <c r="A12" s="8" t="s">
        <v>15</v>
      </c>
      <c r="B12" s="6"/>
      <c r="C12" s="6"/>
      <c r="D12" s="114"/>
    </row>
    <row r="13" spans="1:4" s="8" customFormat="1" ht="13.8" x14ac:dyDescent="0.25">
      <c r="A13" s="8" t="s">
        <v>16</v>
      </c>
      <c r="B13" s="6">
        <v>2</v>
      </c>
      <c r="C13" s="6">
        <v>2</v>
      </c>
      <c r="D13" s="114">
        <f>Table13[[#This Row],['# of Titles with Websites]]/Table13[[#This Row],['# Titles]]</f>
        <v>1</v>
      </c>
    </row>
    <row r="14" spans="1:4" s="8" customFormat="1" ht="13.8" x14ac:dyDescent="0.25">
      <c r="A14" s="8" t="s">
        <v>17</v>
      </c>
      <c r="B14" s="6">
        <v>1</v>
      </c>
      <c r="C14" s="6">
        <v>1</v>
      </c>
      <c r="D14" s="114">
        <f>Table13[[#This Row],['# of Titles with Websites]]/Table13[[#This Row],['# Titles]]</f>
        <v>1</v>
      </c>
    </row>
    <row r="15" spans="1:4" s="8" customFormat="1" ht="13.8" x14ac:dyDescent="0.25">
      <c r="A15" s="8" t="s">
        <v>18</v>
      </c>
      <c r="B15" s="6"/>
      <c r="C15" s="6"/>
      <c r="D15" s="114"/>
    </row>
    <row r="16" spans="1:4" s="8" customFormat="1" ht="13.8" x14ac:dyDescent="0.25">
      <c r="A16" s="8" t="s">
        <v>19</v>
      </c>
      <c r="B16" s="79"/>
      <c r="C16" s="79"/>
      <c r="D16" s="80"/>
    </row>
    <row r="17" spans="1:4" s="8" customFormat="1" ht="13.8" x14ac:dyDescent="0.25">
      <c r="A17" s="8" t="s">
        <v>20</v>
      </c>
      <c r="B17" s="79"/>
      <c r="C17" s="79"/>
      <c r="D17" s="80"/>
    </row>
    <row r="18" spans="1:4" s="100" customFormat="1" ht="13.8" x14ac:dyDescent="0.25">
      <c r="A18" s="100" t="s">
        <v>21</v>
      </c>
      <c r="B18" s="110">
        <f>SUBTOTAL(109,Table13['# Titles])</f>
        <v>66</v>
      </c>
      <c r="C18" s="110">
        <f>SUBTOTAL(109,Table13['# of Titles with Websites])</f>
        <v>66</v>
      </c>
      <c r="D18" s="111">
        <f>C18/B18</f>
        <v>1</v>
      </c>
    </row>
    <row r="20" spans="1:4" x14ac:dyDescent="0.25">
      <c r="A20" s="5" t="s">
        <v>126</v>
      </c>
    </row>
    <row r="37" spans="2:2" ht="13.8" x14ac:dyDescent="0.25">
      <c r="B37" s="6"/>
    </row>
  </sheetData>
  <printOptions horizontalCentered="1"/>
  <pageMargins left="0.25" right="0.25" top="0.75" bottom="0.3" header="0.3" footer="0.3"/>
  <pageSetup orientation="landscape" r:id="rId1"/>
  <headerFooter scaleWithDoc="0">
    <oddHeader>&amp;C&amp;"Arial,Bold"&amp;14Snapshot 2025 Canada's Newspaper Industry</oddHeader>
    <oddFooter>&amp;LNews Media Canada&amp;C&amp;P&amp;RJuly 2025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Total Industry Overview</vt:lpstr>
      <vt:lpstr>Community Circulation Overview</vt:lpstr>
      <vt:lpstr>Community Ownership</vt:lpstr>
      <vt:lpstr>Community Publishing Info</vt:lpstr>
      <vt:lpstr>Community Websites</vt:lpstr>
      <vt:lpstr>Daily Circulation Overview</vt:lpstr>
      <vt:lpstr>Daily Ownership - Titles</vt:lpstr>
      <vt:lpstr>Publishing Info</vt:lpstr>
      <vt:lpstr>Count of Websites by Prov</vt:lpstr>
      <vt:lpstr>'Daily Circulation Overview'!Print_Area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</dc:creator>
  <cp:keywords/>
  <dc:description/>
  <cp:lastModifiedBy>Kelly Levson</cp:lastModifiedBy>
  <cp:revision/>
  <cp:lastPrinted>2025-08-13T13:33:22Z</cp:lastPrinted>
  <dcterms:created xsi:type="dcterms:W3CDTF">2018-06-29T18:29:28Z</dcterms:created>
  <dcterms:modified xsi:type="dcterms:W3CDTF">2025-08-13T13:33:45Z</dcterms:modified>
  <cp:category/>
  <cp:contentStatus/>
</cp:coreProperties>
</file>